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5" yWindow="65401" windowWidth="13755" windowHeight="9015" activeTab="0"/>
  </bookViews>
  <sheets>
    <sheet name="copay" sheetId="1" r:id="rId1"/>
  </sheets>
  <definedNames>
    <definedName name="_1">'copay'!$H$26:$W$41</definedName>
    <definedName name="_1A">'copay'!$H$17:$W$40</definedName>
    <definedName name="Four">'copay'!$O$26:$P$40</definedName>
    <definedName name="_xlnm.Print_Area" localSheetId="0">'copay'!$H$2:$AN$63</definedName>
    <definedName name="Range">'copay'!#REF!</definedName>
    <definedName name="Scale">'copay'!$I$26:$AM$40</definedName>
    <definedName name="Size">'copay'!$I$49:$J$63</definedName>
    <definedName name="Z_5F9AF513_DD88_4A49_AF50_ABC75393C9F5_.wvu.PrintArea" localSheetId="0" hidden="1">'copay'!$H$2:$AN$63</definedName>
  </definedNames>
  <calcPr fullCalcOnLoad="1"/>
</workbook>
</file>

<file path=xl/sharedStrings.xml><?xml version="1.0" encoding="utf-8"?>
<sst xmlns="http://schemas.openxmlformats.org/spreadsheetml/2006/main" count="36" uniqueCount="35">
  <si>
    <t>Poverty</t>
  </si>
  <si>
    <t>(figures below are rounded to the nearest dollar)</t>
  </si>
  <si>
    <t>Co-Pay</t>
  </si>
  <si>
    <t>Interval</t>
  </si>
  <si>
    <t>Cap</t>
  </si>
  <si>
    <t xml:space="preserve">        FAMILY SIZE</t>
  </si>
  <si>
    <t>GMI</t>
  </si>
  <si>
    <t>NMI</t>
  </si>
  <si>
    <t>GMI Rnd</t>
  </si>
  <si>
    <t>NMI Rnd</t>
  </si>
  <si>
    <t>TEAMS</t>
  </si>
  <si>
    <t>Daily BS</t>
  </si>
  <si>
    <t>Mo BS Rnd</t>
  </si>
  <si>
    <t>Mo Ben Std</t>
  </si>
  <si>
    <t>TANF</t>
  </si>
  <si>
    <t>Income</t>
  </si>
  <si>
    <t>Percentage</t>
  </si>
  <si>
    <t>Co-payment</t>
  </si>
  <si>
    <t>Co-payment Calculator</t>
  </si>
  <si>
    <t>Family Size</t>
  </si>
  <si>
    <t>Gross Income:</t>
  </si>
  <si>
    <t>Family Size:</t>
  </si>
  <si>
    <t>Co-payment:</t>
  </si>
  <si>
    <t>Montana Child Care</t>
  </si>
  <si>
    <t>Gross Monthly Income:</t>
  </si>
  <si>
    <t>TANF+$1</t>
  </si>
  <si>
    <t>Calculated Co-payment</t>
  </si>
  <si>
    <t>Minimum Co-payment</t>
  </si>
  <si>
    <t>* This calculator is provided by the State of Montana Early Childhood Services Bureau as a service to help you determine if you may be eligible for a Best Beginnings Child Care Scholarship and estimates what your monthly child care co-payment might be.  For actual eligibility determination and monthly co-payment amounts please visit your local Resource and Referral Agency.</t>
  </si>
  <si>
    <t>for Family Sizes 2 to 16</t>
  </si>
  <si>
    <t>*Estimated Monthly Co-payment:</t>
  </si>
  <si>
    <t>Poverty Guide Yr</t>
  </si>
  <si>
    <t>Poverty GMI</t>
  </si>
  <si>
    <t>Effective October 1, 2018</t>
  </si>
  <si>
    <t>2010 TANF GMI (Rule 37.78.420)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</si>
</sst>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&quot;$&quot;#,##0.00"/>
    <numFmt numFmtId="167" formatCode="0.000%"/>
    <numFmt numFmtId="168" formatCode="&quot;$&quot;#,##0"/>
    <numFmt numFmtId="169" formatCode="&quot;$&quot;#,##0.0"/>
    <numFmt numFmtId="170" formatCode="0.0000%"/>
  </numFmts>
  <fonts count="52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21"/>
      <name val="Arial"/>
      <family val="2"/>
    </font>
    <font>
      <b/>
      <i/>
      <sz val="11"/>
      <color indexed="21"/>
      <name val="Arial"/>
      <family val="2"/>
    </font>
    <font>
      <sz val="12"/>
      <color indexed="21"/>
      <name val="Arial"/>
      <family val="2"/>
    </font>
    <font>
      <b/>
      <i/>
      <sz val="14"/>
      <color indexed="21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6" fontId="0" fillId="0" borderId="0" xfId="0" applyNumberFormat="1" applyFill="1" applyAlignment="1">
      <alignment horizontal="right"/>
    </xf>
    <xf numFmtId="0" fontId="0" fillId="0" borderId="10" xfId="0" applyBorder="1" applyAlignment="1">
      <alignment/>
    </xf>
    <xf numFmtId="7" fontId="0" fillId="33" borderId="10" xfId="0" applyNumberFormat="1" applyFill="1" applyBorder="1" applyAlignment="1" applyProtection="1">
      <alignment horizontal="right"/>
      <protection/>
    </xf>
    <xf numFmtId="166" fontId="0" fillId="0" borderId="10" xfId="0" applyNumberFormat="1" applyFill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9" fontId="0" fillId="0" borderId="0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166" fontId="0" fillId="0" borderId="11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9" fontId="0" fillId="34" borderId="10" xfId="0" applyNumberFormat="1" applyFill="1" applyBorder="1" applyAlignment="1" applyProtection="1">
      <alignment/>
      <protection locked="0"/>
    </xf>
    <xf numFmtId="10" fontId="0" fillId="34" borderId="10" xfId="0" applyNumberFormat="1" applyFill="1" applyBorder="1" applyAlignment="1" applyProtection="1">
      <alignment/>
      <protection locked="0"/>
    </xf>
    <xf numFmtId="10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Alignment="1">
      <alignment vertical="top"/>
    </xf>
    <xf numFmtId="9" fontId="5" fillId="0" borderId="14" xfId="0" applyNumberFormat="1" applyFont="1" applyFill="1" applyBorder="1" applyAlignment="1" applyProtection="1">
      <alignment horizontal="right"/>
      <protection/>
    </xf>
    <xf numFmtId="9" fontId="5" fillId="0" borderId="15" xfId="0" applyNumberFormat="1" applyFont="1" applyFill="1" applyBorder="1" applyAlignment="1" applyProtection="1">
      <alignment horizontal="right"/>
      <protection/>
    </xf>
    <xf numFmtId="9" fontId="2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/>
      <protection/>
    </xf>
    <xf numFmtId="7" fontId="0" fillId="33" borderId="12" xfId="0" applyNumberFormat="1" applyFill="1" applyBorder="1" applyAlignment="1" applyProtection="1">
      <alignment horizontal="right"/>
      <protection/>
    </xf>
    <xf numFmtId="166" fontId="0" fillId="0" borderId="12" xfId="0" applyNumberFormat="1" applyFill="1" applyBorder="1" applyAlignment="1">
      <alignment horizontal="right"/>
    </xf>
    <xf numFmtId="168" fontId="0" fillId="0" borderId="12" xfId="0" applyNumberFormat="1" applyFill="1" applyBorder="1" applyAlignment="1">
      <alignment horizontal="right"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9" fontId="5" fillId="0" borderId="20" xfId="0" applyNumberFormat="1" applyFont="1" applyFill="1" applyBorder="1" applyAlignment="1" applyProtection="1">
      <alignment horizontal="right"/>
      <protection/>
    </xf>
    <xf numFmtId="9" fontId="5" fillId="0" borderId="21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166" fontId="0" fillId="0" borderId="0" xfId="0" applyNumberFormat="1" applyFill="1" applyAlignment="1">
      <alignment/>
    </xf>
    <xf numFmtId="44" fontId="6" fillId="0" borderId="0" xfId="44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8" fontId="0" fillId="0" borderId="0" xfId="0" applyNumberFormat="1" applyFill="1" applyBorder="1" applyAlignment="1" applyProtection="1">
      <alignment horizontal="right"/>
      <protection locked="0"/>
    </xf>
    <xf numFmtId="168" fontId="0" fillId="0" borderId="10" xfId="0" applyNumberFormat="1" applyFill="1" applyBorder="1" applyAlignment="1" applyProtection="1">
      <alignment horizontal="right"/>
      <protection locked="0"/>
    </xf>
    <xf numFmtId="168" fontId="0" fillId="0" borderId="12" xfId="0" applyNumberForma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36" borderId="0" xfId="0" applyFont="1" applyFill="1" applyBorder="1" applyAlignment="1" applyProtection="1">
      <alignment horizontal="center"/>
      <protection locked="0"/>
    </xf>
    <xf numFmtId="44" fontId="14" fillId="36" borderId="0" xfId="44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/>
    </xf>
    <xf numFmtId="7" fontId="16" fillId="0" borderId="0" xfId="44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0" fillId="0" borderId="22" xfId="0" applyNumberFormat="1" applyFill="1" applyBorder="1" applyAlignment="1" applyProtection="1">
      <alignment horizontal="center"/>
      <protection/>
    </xf>
    <xf numFmtId="5" fontId="0" fillId="0" borderId="23" xfId="0" applyNumberForma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168" fontId="0" fillId="13" borderId="10" xfId="0" applyNumberFormat="1" applyFill="1" applyBorder="1" applyAlignment="1" applyProtection="1">
      <alignment horizontal="right"/>
      <protection locked="0"/>
    </xf>
    <xf numFmtId="168" fontId="0" fillId="13" borderId="24" xfId="0" applyNumberFormat="1" applyFill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13" borderId="28" xfId="0" applyNumberFormat="1" applyFont="1" applyFill="1" applyBorder="1" applyAlignment="1" applyProtection="1">
      <alignment horizontal="right"/>
      <protection locked="0"/>
    </xf>
    <xf numFmtId="168" fontId="0" fillId="0" borderId="29" xfId="0" applyNumberFormat="1" applyFill="1" applyBorder="1" applyAlignment="1" applyProtection="1">
      <alignment horizontal="right"/>
      <protection locked="0"/>
    </xf>
    <xf numFmtId="7" fontId="0" fillId="33" borderId="29" xfId="0" applyNumberFormat="1" applyFill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right"/>
      <protection/>
    </xf>
    <xf numFmtId="166" fontId="0" fillId="0" borderId="30" xfId="0" applyNumberFormat="1" applyFill="1" applyBorder="1" applyAlignment="1">
      <alignment horizontal="right"/>
    </xf>
    <xf numFmtId="0" fontId="2" fillId="0" borderId="28" xfId="0" applyFont="1" applyBorder="1" applyAlignment="1" applyProtection="1">
      <alignment/>
      <protection/>
    </xf>
    <xf numFmtId="166" fontId="0" fillId="0" borderId="29" xfId="0" applyNumberFormat="1" applyFill="1" applyBorder="1" applyAlignment="1">
      <alignment horizontal="right"/>
    </xf>
    <xf numFmtId="168" fontId="0" fillId="0" borderId="29" xfId="0" applyNumberFormat="1" applyFill="1" applyBorder="1" applyAlignment="1">
      <alignment horizontal="right"/>
    </xf>
    <xf numFmtId="0" fontId="2" fillId="0" borderId="31" xfId="0" applyFont="1" applyBorder="1" applyAlignment="1" applyProtection="1">
      <alignment/>
      <protection/>
    </xf>
    <xf numFmtId="10" fontId="0" fillId="0" borderId="32" xfId="0" applyNumberFormat="1" applyBorder="1" applyAlignment="1">
      <alignment/>
    </xf>
    <xf numFmtId="168" fontId="0" fillId="0" borderId="32" xfId="0" applyNumberFormat="1" applyFill="1" applyBorder="1" applyAlignment="1">
      <alignment horizontal="right"/>
    </xf>
    <xf numFmtId="168" fontId="0" fillId="0" borderId="33" xfId="0" applyNumberFormat="1" applyFill="1" applyBorder="1" applyAlignment="1">
      <alignment horizontal="right"/>
    </xf>
    <xf numFmtId="0" fontId="17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37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2" fillId="13" borderId="12" xfId="0" applyNumberFormat="1" applyFont="1" applyFill="1" applyBorder="1" applyAlignment="1" applyProtection="1">
      <alignment horizontal="left"/>
      <protection locked="0"/>
    </xf>
    <xf numFmtId="0" fontId="0" fillId="13" borderId="3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N63"/>
  <sheetViews>
    <sheetView showGridLines="0" showRowColHeaders="0" showZeros="0" tabSelected="1" showOutlineSymbols="0" defaultGridColor="0" zoomScale="150" zoomScaleNormal="150" zoomScalePageLayoutView="85" colorId="22" workbookViewId="0" topLeftCell="A1">
      <selection activeCell="D6" sqref="D6"/>
    </sheetView>
  </sheetViews>
  <sheetFormatPr defaultColWidth="9.6640625" defaultRowHeight="15"/>
  <cols>
    <col min="1" max="1" width="4.3359375" style="0" customWidth="1"/>
    <col min="2" max="2" width="7.21484375" style="0" customWidth="1"/>
    <col min="3" max="3" width="24.4453125" style="0" customWidth="1"/>
    <col min="4" max="4" width="13.6640625" style="0" customWidth="1"/>
    <col min="5" max="5" width="5.10546875" style="0" customWidth="1"/>
    <col min="6" max="6" width="4.88671875" style="0" hidden="1" customWidth="1"/>
    <col min="7" max="7" width="9.6640625" style="0" hidden="1" customWidth="1"/>
    <col min="8" max="8" width="10.99609375" style="0" hidden="1" customWidth="1"/>
    <col min="9" max="9" width="15.4453125" style="0" hidden="1" customWidth="1"/>
    <col min="10" max="10" width="11.77734375" style="0" hidden="1" customWidth="1"/>
    <col min="11" max="11" width="10.88671875" style="0" hidden="1" customWidth="1"/>
    <col min="12" max="12" width="4.77734375" style="0" hidden="1" customWidth="1"/>
    <col min="13" max="13" width="9.5546875" style="0" hidden="1" customWidth="1"/>
    <col min="14" max="14" width="6.4453125" style="0" hidden="1" customWidth="1"/>
    <col min="15" max="15" width="10.5546875" style="0" hidden="1" customWidth="1"/>
    <col min="16" max="16" width="6.21484375" style="0" hidden="1" customWidth="1"/>
    <col min="17" max="17" width="9.5546875" style="0" hidden="1" customWidth="1"/>
    <col min="18" max="18" width="5.5546875" style="0" hidden="1" customWidth="1"/>
    <col min="19" max="19" width="9.5546875" style="0" hidden="1" customWidth="1"/>
    <col min="20" max="20" width="4.88671875" style="0" hidden="1" customWidth="1"/>
    <col min="21" max="21" width="9.5546875" style="0" hidden="1" customWidth="1"/>
    <col min="22" max="22" width="6.10546875" style="0" hidden="1" customWidth="1"/>
    <col min="23" max="23" width="9.5546875" style="0" hidden="1" customWidth="1"/>
    <col min="24" max="24" width="5.88671875" style="0" hidden="1" customWidth="1"/>
    <col min="25" max="25" width="9.5546875" style="0" hidden="1" customWidth="1"/>
    <col min="26" max="26" width="5.5546875" style="0" hidden="1" customWidth="1"/>
    <col min="27" max="27" width="9.5546875" style="0" hidden="1" customWidth="1"/>
    <col min="28" max="28" width="6.77734375" style="0" hidden="1" customWidth="1"/>
    <col min="29" max="29" width="9.5546875" style="0" hidden="1" customWidth="1"/>
    <col min="30" max="30" width="6.3359375" style="0" hidden="1" customWidth="1"/>
    <col min="31" max="31" width="9.5546875" style="0" hidden="1" customWidth="1"/>
    <col min="32" max="32" width="6.77734375" style="0" hidden="1" customWidth="1"/>
    <col min="33" max="33" width="9.5546875" style="0" hidden="1" customWidth="1"/>
    <col min="34" max="34" width="6.88671875" style="0" hidden="1" customWidth="1"/>
    <col min="35" max="35" width="9.5546875" style="0" hidden="1" customWidth="1"/>
    <col min="36" max="36" width="6.3359375" style="0" hidden="1" customWidth="1"/>
    <col min="37" max="37" width="9.5546875" style="0" hidden="1" customWidth="1"/>
    <col min="38" max="38" width="6.77734375" style="0" hidden="1" customWidth="1"/>
    <col min="39" max="39" width="9.5546875" style="0" hidden="1" customWidth="1"/>
    <col min="40" max="40" width="10.21484375" style="0" hidden="1" customWidth="1"/>
    <col min="41" max="41" width="9.6640625" style="0" hidden="1" customWidth="1"/>
    <col min="42" max="42" width="9.6640625" style="0" customWidth="1"/>
  </cols>
  <sheetData>
    <row r="1" spans="2:9" ht="18">
      <c r="B1" s="93" t="s">
        <v>23</v>
      </c>
      <c r="C1" s="90"/>
      <c r="D1" s="90"/>
      <c r="E1" s="90"/>
      <c r="F1" s="54"/>
      <c r="H1" s="97" t="s">
        <v>33</v>
      </c>
      <c r="I1" s="98"/>
    </row>
    <row r="2" spans="2:26" ht="18.75" thickBot="1">
      <c r="B2" s="93" t="s">
        <v>18</v>
      </c>
      <c r="C2" s="90"/>
      <c r="D2" s="90"/>
      <c r="E2" s="90"/>
      <c r="F2" s="54"/>
      <c r="Y2" s="70">
        <v>4320</v>
      </c>
      <c r="Z2" s="43"/>
    </row>
    <row r="3" spans="2:39" ht="16.5">
      <c r="B3" s="89" t="s">
        <v>29</v>
      </c>
      <c r="C3" s="90"/>
      <c r="D3" s="90"/>
      <c r="E3" s="90"/>
      <c r="F3" s="55"/>
      <c r="H3" s="95" t="s">
        <v>5</v>
      </c>
      <c r="I3" s="96"/>
      <c r="J3" s="71">
        <v>1</v>
      </c>
      <c r="K3" s="71">
        <v>2</v>
      </c>
      <c r="L3" s="71"/>
      <c r="M3" s="71">
        <v>3</v>
      </c>
      <c r="N3" s="71"/>
      <c r="O3" s="71">
        <v>4</v>
      </c>
      <c r="P3" s="71"/>
      <c r="Q3" s="71">
        <v>5</v>
      </c>
      <c r="R3" s="71"/>
      <c r="S3" s="71">
        <v>6</v>
      </c>
      <c r="T3" s="71"/>
      <c r="U3" s="71">
        <v>7</v>
      </c>
      <c r="V3" s="71"/>
      <c r="W3" s="71">
        <v>8</v>
      </c>
      <c r="X3" s="71"/>
      <c r="Y3" s="71"/>
      <c r="Z3" s="71"/>
      <c r="AA3" s="71">
        <v>10</v>
      </c>
      <c r="AB3" s="71"/>
      <c r="AC3" s="71">
        <v>11</v>
      </c>
      <c r="AD3" s="71"/>
      <c r="AE3" s="71">
        <v>12</v>
      </c>
      <c r="AF3" s="71"/>
      <c r="AG3" s="71">
        <v>13</v>
      </c>
      <c r="AH3" s="71"/>
      <c r="AI3" s="71">
        <v>14</v>
      </c>
      <c r="AJ3" s="71"/>
      <c r="AK3" s="71">
        <v>15</v>
      </c>
      <c r="AL3" s="72"/>
      <c r="AM3" s="73">
        <v>16</v>
      </c>
    </row>
    <row r="4" spans="2:39" ht="15.75">
      <c r="B4" s="91" t="str">
        <f>$H$1</f>
        <v>Effective October 1, 2018</v>
      </c>
      <c r="C4" s="92"/>
      <c r="D4" s="92"/>
      <c r="E4" s="92"/>
      <c r="F4" s="56"/>
      <c r="H4" s="74">
        <v>2018</v>
      </c>
      <c r="I4" s="67" t="s">
        <v>31</v>
      </c>
      <c r="J4" s="69">
        <v>12140</v>
      </c>
      <c r="K4" s="69">
        <v>16460</v>
      </c>
      <c r="L4" s="8"/>
      <c r="M4" s="69">
        <v>20780</v>
      </c>
      <c r="N4" s="8"/>
      <c r="O4" s="69">
        <v>25100</v>
      </c>
      <c r="P4" s="8"/>
      <c r="Q4" s="69">
        <v>29420</v>
      </c>
      <c r="R4" s="8"/>
      <c r="S4" s="69">
        <v>33740</v>
      </c>
      <c r="T4" s="8"/>
      <c r="U4" s="69">
        <v>38060</v>
      </c>
      <c r="V4" s="8"/>
      <c r="W4" s="69">
        <v>42380</v>
      </c>
      <c r="X4" s="8"/>
      <c r="Y4" s="44">
        <f>W4+$Y$2</f>
        <v>46700</v>
      </c>
      <c r="Z4" s="44"/>
      <c r="AA4" s="44">
        <f>Y4+$Y$2</f>
        <v>51020</v>
      </c>
      <c r="AB4" s="44"/>
      <c r="AC4" s="44">
        <f>AA4+$Y$2</f>
        <v>55340</v>
      </c>
      <c r="AD4" s="44"/>
      <c r="AE4" s="44">
        <f>AC4+$Y$2</f>
        <v>59660</v>
      </c>
      <c r="AF4" s="44"/>
      <c r="AG4" s="44">
        <f>AE4+$Y$2</f>
        <v>63980</v>
      </c>
      <c r="AH4" s="44"/>
      <c r="AI4" s="44">
        <f>AG4+$Y$2</f>
        <v>68300</v>
      </c>
      <c r="AJ4" s="44"/>
      <c r="AK4" s="44">
        <f>AI4+$Y$2</f>
        <v>72620</v>
      </c>
      <c r="AL4" s="45"/>
      <c r="AM4" s="75">
        <f>AK4+$Y$2</f>
        <v>76940</v>
      </c>
    </row>
    <row r="5" spans="2:39" ht="15.75">
      <c r="B5" s="66"/>
      <c r="C5" s="63"/>
      <c r="D5" s="63"/>
      <c r="E5" s="63"/>
      <c r="F5" s="49"/>
      <c r="H5" s="74">
        <v>2018</v>
      </c>
      <c r="I5" s="68" t="s">
        <v>32</v>
      </c>
      <c r="J5" s="7">
        <f>J$4/12</f>
        <v>1011.6666666666666</v>
      </c>
      <c r="K5" s="7">
        <f>K$4/12</f>
        <v>1371.6666666666667</v>
      </c>
      <c r="L5" s="7"/>
      <c r="M5" s="7">
        <f>M$4/12</f>
        <v>1731.6666666666667</v>
      </c>
      <c r="N5" s="7"/>
      <c r="O5" s="7">
        <f>O$4/12</f>
        <v>2091.6666666666665</v>
      </c>
      <c r="P5" s="7"/>
      <c r="Q5" s="7">
        <f>Q$4/12</f>
        <v>2451.6666666666665</v>
      </c>
      <c r="R5" s="7"/>
      <c r="S5" s="7">
        <f>S$4/12</f>
        <v>2811.6666666666665</v>
      </c>
      <c r="T5" s="7"/>
      <c r="U5" s="7">
        <f>U$4/12</f>
        <v>3171.6666666666665</v>
      </c>
      <c r="V5" s="7"/>
      <c r="W5" s="7">
        <f>W$4/12</f>
        <v>3531.6666666666665</v>
      </c>
      <c r="X5" s="7"/>
      <c r="Y5" s="7">
        <f>Y$4/12</f>
        <v>3891.6666666666665</v>
      </c>
      <c r="Z5" s="7"/>
      <c r="AA5" s="7">
        <f>AA$4/12</f>
        <v>4251.666666666667</v>
      </c>
      <c r="AB5" s="7"/>
      <c r="AC5" s="7">
        <f>AC$4/12</f>
        <v>4611.666666666667</v>
      </c>
      <c r="AD5" s="7"/>
      <c r="AE5" s="7">
        <f>AE$4/12</f>
        <v>4971.666666666667</v>
      </c>
      <c r="AF5" s="7"/>
      <c r="AG5" s="7">
        <f>AG$4/12</f>
        <v>5331.666666666667</v>
      </c>
      <c r="AH5" s="7"/>
      <c r="AI5" s="7">
        <f>AI$4/12</f>
        <v>5691.666666666667</v>
      </c>
      <c r="AJ5" s="7"/>
      <c r="AK5" s="7">
        <f>AK$4/12</f>
        <v>6051.666666666667</v>
      </c>
      <c r="AL5" s="28"/>
      <c r="AM5" s="76">
        <f>AM$4/12</f>
        <v>6411.666666666667</v>
      </c>
    </row>
    <row r="6" spans="2:39" ht="16.5">
      <c r="B6" s="66"/>
      <c r="C6" s="64" t="s">
        <v>21</v>
      </c>
      <c r="D6" s="50">
        <v>2</v>
      </c>
      <c r="E6" s="62"/>
      <c r="F6" s="56"/>
      <c r="H6" s="77" t="s">
        <v>14</v>
      </c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78"/>
    </row>
    <row r="7" spans="2:39" ht="15.75">
      <c r="B7" s="66"/>
      <c r="C7" s="64" t="s">
        <v>24</v>
      </c>
      <c r="D7" s="51">
        <v>10</v>
      </c>
      <c r="E7" s="62"/>
      <c r="F7" s="56"/>
      <c r="H7" s="79" t="s">
        <v>13</v>
      </c>
      <c r="I7" s="16">
        <v>0.3</v>
      </c>
      <c r="J7" s="8">
        <f>($I$7*J$4)/12</f>
        <v>303.5</v>
      </c>
      <c r="K7" s="8">
        <f>($I$7*K$4)/12</f>
        <v>411.5</v>
      </c>
      <c r="L7" s="8"/>
      <c r="M7" s="8">
        <f>($I$7*M$4)/12</f>
        <v>519.5</v>
      </c>
      <c r="N7" s="8"/>
      <c r="O7" s="8">
        <f>($I$7*O$4)/12</f>
        <v>627.5</v>
      </c>
      <c r="P7" s="8"/>
      <c r="Q7" s="8">
        <f>($I$7*Q$4)/12</f>
        <v>735.5</v>
      </c>
      <c r="R7" s="8"/>
      <c r="S7" s="8">
        <f>($I$7*S$4)/12</f>
        <v>843.5</v>
      </c>
      <c r="T7" s="8"/>
      <c r="U7" s="8">
        <f>($I$7*U$4)/12</f>
        <v>951.5</v>
      </c>
      <c r="V7" s="8"/>
      <c r="W7" s="8">
        <f>($I$7*W$4)/12</f>
        <v>1059.5</v>
      </c>
      <c r="X7" s="8"/>
      <c r="Y7" s="8">
        <f>($I$7*Y$4)/12</f>
        <v>1167.5</v>
      </c>
      <c r="Z7" s="8"/>
      <c r="AA7" s="8">
        <f>($I$7*AA$4)/12</f>
        <v>1275.5</v>
      </c>
      <c r="AB7" s="8"/>
      <c r="AC7" s="8">
        <f>($I$7*AC$4)/12</f>
        <v>1383.5</v>
      </c>
      <c r="AD7" s="8"/>
      <c r="AE7" s="8">
        <f>($I$7*AE$4)/12</f>
        <v>1491.5</v>
      </c>
      <c r="AF7" s="8"/>
      <c r="AG7" s="8">
        <f>($I$7*AG$4)/12</f>
        <v>1599.5</v>
      </c>
      <c r="AH7" s="8"/>
      <c r="AI7" s="8">
        <f>($I$7*AI$4)/12</f>
        <v>1707.5</v>
      </c>
      <c r="AJ7" s="8"/>
      <c r="AK7" s="8">
        <f>($I$7*AK$4)/12</f>
        <v>1815.5</v>
      </c>
      <c r="AL7" s="29"/>
      <c r="AM7" s="80">
        <f>($I$7*AM$4)/12</f>
        <v>1923.5</v>
      </c>
    </row>
    <row r="8" spans="2:39" ht="15.75">
      <c r="B8" s="66"/>
      <c r="C8" s="63"/>
      <c r="D8" s="65"/>
      <c r="E8" s="65"/>
      <c r="F8" s="52"/>
      <c r="H8" s="79" t="s">
        <v>7</v>
      </c>
      <c r="I8" s="16">
        <v>0.785</v>
      </c>
      <c r="J8" s="8">
        <f>J$7/$I$8</f>
        <v>386.624203821656</v>
      </c>
      <c r="K8" s="8">
        <f>K$7/$I$8</f>
        <v>524.203821656051</v>
      </c>
      <c r="L8" s="8"/>
      <c r="M8" s="8">
        <f>M$7/$I$8</f>
        <v>661.7834394904459</v>
      </c>
      <c r="N8" s="8"/>
      <c r="O8" s="8">
        <f>O$7/$I$8</f>
        <v>799.3630573248407</v>
      </c>
      <c r="P8" s="8"/>
      <c r="Q8" s="8">
        <f>Q$7/$I$8</f>
        <v>936.9426751592356</v>
      </c>
      <c r="R8" s="8"/>
      <c r="S8" s="8">
        <f>S$7/$I$8</f>
        <v>1074.5222929936306</v>
      </c>
      <c r="T8" s="8"/>
      <c r="U8" s="8">
        <f>U$7/$I$8</f>
        <v>1212.1019108280254</v>
      </c>
      <c r="V8" s="8"/>
      <c r="W8" s="8">
        <f>W$7/$I$8</f>
        <v>1349.6815286624203</v>
      </c>
      <c r="X8" s="8"/>
      <c r="Y8" s="8">
        <f>Y$7/$I$8</f>
        <v>1487.2611464968152</v>
      </c>
      <c r="Z8" s="8"/>
      <c r="AA8" s="8">
        <f>AA$7/$I$8</f>
        <v>1624.84076433121</v>
      </c>
      <c r="AB8" s="8"/>
      <c r="AC8" s="8">
        <f>AC$7/$I$8</f>
        <v>1762.4203821656051</v>
      </c>
      <c r="AD8" s="8"/>
      <c r="AE8" s="8">
        <f>AE$7/$I$8</f>
        <v>1900</v>
      </c>
      <c r="AF8" s="8"/>
      <c r="AG8" s="8">
        <f>AG$7/$I$8</f>
        <v>2037.5796178343949</v>
      </c>
      <c r="AH8" s="8"/>
      <c r="AI8" s="8">
        <f>AI$7/$I$8</f>
        <v>2175.1592356687897</v>
      </c>
      <c r="AJ8" s="8"/>
      <c r="AK8" s="8">
        <f>AK$7/$I$8</f>
        <v>2312.7388535031846</v>
      </c>
      <c r="AL8" s="29"/>
      <c r="AM8" s="80">
        <f>AM$7/$I$8</f>
        <v>2450.3184713375795</v>
      </c>
    </row>
    <row r="9" spans="2:39" ht="18.75">
      <c r="B9" s="66"/>
      <c r="C9" s="64" t="s">
        <v>30</v>
      </c>
      <c r="D9" s="53">
        <f>J46</f>
        <v>10</v>
      </c>
      <c r="E9" s="53"/>
      <c r="F9" s="53"/>
      <c r="H9" s="79" t="s">
        <v>6</v>
      </c>
      <c r="I9" s="17">
        <v>1.85</v>
      </c>
      <c r="J9" s="8">
        <f>$I$9*J$8</f>
        <v>715.2547770700637</v>
      </c>
      <c r="K9" s="8">
        <f>$I$9*K$8</f>
        <v>969.7770700636944</v>
      </c>
      <c r="L9" s="8"/>
      <c r="M9" s="8">
        <f>$I$9*M$8</f>
        <v>1224.2993630573249</v>
      </c>
      <c r="N9" s="8"/>
      <c r="O9" s="8">
        <f>$I$9*O$8</f>
        <v>1478.8216560509554</v>
      </c>
      <c r="P9" s="8"/>
      <c r="Q9" s="8">
        <f>$I$9*Q$8</f>
        <v>1733.343949044586</v>
      </c>
      <c r="R9" s="8"/>
      <c r="S9" s="8">
        <f>$I$9*S$8</f>
        <v>1987.8662420382166</v>
      </c>
      <c r="T9" s="8"/>
      <c r="U9" s="8">
        <f>$I$9*U$8</f>
        <v>2242.3885350318474</v>
      </c>
      <c r="V9" s="8"/>
      <c r="W9" s="8">
        <f>$I$9*W$8</f>
        <v>2496.9108280254777</v>
      </c>
      <c r="X9" s="8"/>
      <c r="Y9" s="8">
        <f>$I$9*Y$8</f>
        <v>2751.433121019108</v>
      </c>
      <c r="Z9" s="8"/>
      <c r="AA9" s="8">
        <f>$I$9*AA$8</f>
        <v>3005.955414012739</v>
      </c>
      <c r="AB9" s="8"/>
      <c r="AC9" s="8">
        <f>$I$9*AC$8</f>
        <v>3260.4777070063697</v>
      </c>
      <c r="AD9" s="8"/>
      <c r="AE9" s="8">
        <f>$I$9*AE$8</f>
        <v>3515</v>
      </c>
      <c r="AF9" s="8"/>
      <c r="AG9" s="8">
        <f>$I$9*AG$8</f>
        <v>3769.522292993631</v>
      </c>
      <c r="AH9" s="8"/>
      <c r="AI9" s="8">
        <f>$I$9*AI$8</f>
        <v>4024.044585987261</v>
      </c>
      <c r="AJ9" s="8"/>
      <c r="AK9" s="8">
        <f>$I$9*AK$8</f>
        <v>4278.5668789808915</v>
      </c>
      <c r="AL9" s="29"/>
      <c r="AM9" s="80">
        <f>$I$9*AM$8</f>
        <v>4533.089171974522</v>
      </c>
    </row>
    <row r="10" spans="2:39" ht="15.75">
      <c r="B10" s="66"/>
      <c r="C10" s="66"/>
      <c r="D10" s="66"/>
      <c r="E10" s="66"/>
      <c r="H10" s="79" t="s">
        <v>11</v>
      </c>
      <c r="I10" s="18">
        <v>30</v>
      </c>
      <c r="J10" s="8">
        <f>J$7/$I$10</f>
        <v>10.116666666666667</v>
      </c>
      <c r="K10" s="8">
        <f>K$7/$I$10</f>
        <v>13.716666666666667</v>
      </c>
      <c r="L10" s="8"/>
      <c r="M10" s="8">
        <f>M$7/$I$10</f>
        <v>17.316666666666666</v>
      </c>
      <c r="N10" s="8"/>
      <c r="O10" s="8">
        <f>O$7/$I$10</f>
        <v>20.916666666666668</v>
      </c>
      <c r="P10" s="8"/>
      <c r="Q10" s="8">
        <f>Q$7/$I$10</f>
        <v>24.516666666666666</v>
      </c>
      <c r="R10" s="8"/>
      <c r="S10" s="8">
        <f>S$7/$I$10</f>
        <v>28.116666666666667</v>
      </c>
      <c r="T10" s="8"/>
      <c r="U10" s="8">
        <f>U$7/$I$10</f>
        <v>31.716666666666665</v>
      </c>
      <c r="V10" s="8"/>
      <c r="W10" s="8">
        <f>W$7/$I$10</f>
        <v>35.31666666666667</v>
      </c>
      <c r="X10" s="8"/>
      <c r="Y10" s="8">
        <f>Y$7/$I$10</f>
        <v>38.916666666666664</v>
      </c>
      <c r="Z10" s="8"/>
      <c r="AA10" s="8">
        <f>AA$7/$I$10</f>
        <v>42.516666666666666</v>
      </c>
      <c r="AB10" s="8"/>
      <c r="AC10" s="8">
        <f>AC$7/$I$10</f>
        <v>46.11666666666667</v>
      </c>
      <c r="AD10" s="8"/>
      <c r="AE10" s="8">
        <f>AE$7/$I$10</f>
        <v>49.71666666666667</v>
      </c>
      <c r="AF10" s="8"/>
      <c r="AG10" s="8">
        <f>AG$7/$I$10</f>
        <v>53.31666666666667</v>
      </c>
      <c r="AH10" s="8"/>
      <c r="AI10" s="8">
        <f>AI$7/$I$10</f>
        <v>56.916666666666664</v>
      </c>
      <c r="AJ10" s="8"/>
      <c r="AK10" s="8">
        <f>AK$7/$I$10</f>
        <v>60.516666666666666</v>
      </c>
      <c r="AL10" s="29"/>
      <c r="AM10" s="80">
        <f>AM$7/$I$10</f>
        <v>64.11666666666666</v>
      </c>
    </row>
    <row r="11" spans="2:39" ht="15.75">
      <c r="B11" s="94" t="s">
        <v>28</v>
      </c>
      <c r="C11" s="90"/>
      <c r="D11" s="90"/>
      <c r="E11" s="90"/>
      <c r="F11" s="60"/>
      <c r="H11" s="79" t="s">
        <v>10</v>
      </c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78"/>
    </row>
    <row r="12" spans="2:39" ht="15.75">
      <c r="B12" s="90"/>
      <c r="C12" s="90"/>
      <c r="D12" s="90"/>
      <c r="E12" s="90"/>
      <c r="F12" s="60"/>
      <c r="H12" s="79" t="s">
        <v>9</v>
      </c>
      <c r="I12" s="6"/>
      <c r="J12" s="9">
        <f>ROUND(J$8,0)</f>
        <v>387</v>
      </c>
      <c r="K12" s="9">
        <f>ROUND(K$8,0)</f>
        <v>524</v>
      </c>
      <c r="L12" s="9"/>
      <c r="M12" s="9">
        <f>ROUND(M$8,0)</f>
        <v>662</v>
      </c>
      <c r="N12" s="9"/>
      <c r="O12" s="9">
        <f>ROUND(O$8,0)</f>
        <v>799</v>
      </c>
      <c r="P12" s="9"/>
      <c r="Q12" s="9">
        <f>ROUND(Q$8,0)</f>
        <v>937</v>
      </c>
      <c r="R12" s="9"/>
      <c r="S12" s="9">
        <f>ROUND(S$8,0)</f>
        <v>1075</v>
      </c>
      <c r="T12" s="9"/>
      <c r="U12" s="9">
        <f>ROUND(U$8,0)</f>
        <v>1212</v>
      </c>
      <c r="V12" s="9"/>
      <c r="W12" s="9">
        <f>ROUND(W$8,0)</f>
        <v>1350</v>
      </c>
      <c r="X12" s="9"/>
      <c r="Y12" s="9">
        <f>ROUND(Y$8,0)</f>
        <v>1487</v>
      </c>
      <c r="Z12" s="9"/>
      <c r="AA12" s="9">
        <f>ROUND(AA$8,0)</f>
        <v>1625</v>
      </c>
      <c r="AB12" s="9"/>
      <c r="AC12" s="9">
        <f>ROUND(AC$8,0)</f>
        <v>1762</v>
      </c>
      <c r="AD12" s="9"/>
      <c r="AE12" s="9">
        <f>ROUND(AE$8,0)</f>
        <v>1900</v>
      </c>
      <c r="AF12" s="9"/>
      <c r="AG12" s="9">
        <f>ROUND(AG$8,0)</f>
        <v>2038</v>
      </c>
      <c r="AH12" s="9"/>
      <c r="AI12" s="9">
        <f>ROUND(AI$8,0)</f>
        <v>2175</v>
      </c>
      <c r="AJ12" s="9"/>
      <c r="AK12" s="9">
        <f>ROUND(AK$8,0)</f>
        <v>2313</v>
      </c>
      <c r="AL12" s="30"/>
      <c r="AM12" s="81">
        <f>ROUND(AM$8,0)</f>
        <v>2450</v>
      </c>
    </row>
    <row r="13" spans="2:39" ht="15.75">
      <c r="B13" s="90"/>
      <c r="C13" s="90"/>
      <c r="D13" s="90"/>
      <c r="E13" s="90"/>
      <c r="F13" s="60"/>
      <c r="H13" s="79" t="s">
        <v>8</v>
      </c>
      <c r="I13" s="6">
        <f>I9</f>
        <v>1.85</v>
      </c>
      <c r="J13" s="9">
        <f>ROUND($I$9*J$8,0)</f>
        <v>715</v>
      </c>
      <c r="K13" s="9">
        <f>ROUND($I$9*K$8,0)</f>
        <v>970</v>
      </c>
      <c r="L13" s="9"/>
      <c r="M13" s="9">
        <f>ROUND($I$9*M$8,0)</f>
        <v>1224</v>
      </c>
      <c r="N13" s="9"/>
      <c r="O13" s="9">
        <f>ROUND($I$9*O$8,0)</f>
        <v>1479</v>
      </c>
      <c r="P13" s="9"/>
      <c r="Q13" s="9">
        <f>ROUND($I$9*Q$8,0)</f>
        <v>1733</v>
      </c>
      <c r="R13" s="9"/>
      <c r="S13" s="9">
        <f>ROUND($I$9*S$8,0)</f>
        <v>1988</v>
      </c>
      <c r="T13" s="9"/>
      <c r="U13" s="9">
        <f>ROUND($I$9*U$8,0)</f>
        <v>2242</v>
      </c>
      <c r="V13" s="9"/>
      <c r="W13" s="9">
        <f>ROUND($I$9*W$8,0)</f>
        <v>2497</v>
      </c>
      <c r="X13" s="9"/>
      <c r="Y13" s="9">
        <f>ROUND($I$9*Y$8,0)</f>
        <v>2751</v>
      </c>
      <c r="Z13" s="9"/>
      <c r="AA13" s="9">
        <f>ROUND($I$9*AA$8,0)</f>
        <v>3006</v>
      </c>
      <c r="AB13" s="9"/>
      <c r="AC13" s="9">
        <f>ROUND($I$9*AC$8,0)</f>
        <v>3260</v>
      </c>
      <c r="AD13" s="9"/>
      <c r="AE13" s="9">
        <f>ROUND($I$9*AE$8,0)</f>
        <v>3515</v>
      </c>
      <c r="AF13" s="9"/>
      <c r="AG13" s="9">
        <f>ROUND($I$9*AG$8,0)</f>
        <v>3770</v>
      </c>
      <c r="AH13" s="9"/>
      <c r="AI13" s="9">
        <f>ROUND($I$9*AI$8,0)</f>
        <v>4024</v>
      </c>
      <c r="AJ13" s="9"/>
      <c r="AK13" s="9">
        <f>ROUND($I$9*AK$8,0)</f>
        <v>4279</v>
      </c>
      <c r="AL13" s="30"/>
      <c r="AM13" s="81">
        <f>ROUND($I$9*AM$8,0)</f>
        <v>4533</v>
      </c>
    </row>
    <row r="14" spans="2:39" ht="16.5" thickBot="1">
      <c r="B14" s="90"/>
      <c r="C14" s="90"/>
      <c r="D14" s="90"/>
      <c r="E14" s="90"/>
      <c r="F14" s="59"/>
      <c r="H14" s="82" t="s">
        <v>12</v>
      </c>
      <c r="I14" s="83">
        <f>I8</f>
        <v>0.785</v>
      </c>
      <c r="J14" s="84">
        <f>ROUND($I$7*J4/12,0)</f>
        <v>304</v>
      </c>
      <c r="K14" s="84">
        <f>ROUND($I$7*K4/12,0)</f>
        <v>412</v>
      </c>
      <c r="L14" s="84"/>
      <c r="M14" s="84">
        <f>ROUND($I$7*M4/12,0)</f>
        <v>520</v>
      </c>
      <c r="N14" s="84"/>
      <c r="O14" s="84">
        <f>ROUND($I$7*O4/12,0)</f>
        <v>628</v>
      </c>
      <c r="P14" s="84"/>
      <c r="Q14" s="84">
        <f>ROUND($I$7*Q4/12,0)</f>
        <v>736</v>
      </c>
      <c r="R14" s="84"/>
      <c r="S14" s="84">
        <f>ROUND($I$7*S4/12,0)</f>
        <v>844</v>
      </c>
      <c r="T14" s="84"/>
      <c r="U14" s="84">
        <f>ROUND($I$7*U4/12,0)</f>
        <v>952</v>
      </c>
      <c r="V14" s="84"/>
      <c r="W14" s="84">
        <f>ROUND($I$7*W4/12,0)</f>
        <v>1060</v>
      </c>
      <c r="X14" s="84"/>
      <c r="Y14" s="84">
        <f>ROUND($I$7*Y4/12,0)</f>
        <v>1168</v>
      </c>
      <c r="Z14" s="84"/>
      <c r="AA14" s="84">
        <f>ROUND($I$7*AA4/12,0)</f>
        <v>1276</v>
      </c>
      <c r="AB14" s="84"/>
      <c r="AC14" s="84">
        <f>ROUND($I$7*AC4/12,0)</f>
        <v>1384</v>
      </c>
      <c r="AD14" s="84"/>
      <c r="AE14" s="84">
        <f>ROUND($I$7*AE4/12,0)</f>
        <v>1492</v>
      </c>
      <c r="AF14" s="84"/>
      <c r="AG14" s="84">
        <f>ROUND($I$7*AG4/12,0)</f>
        <v>1600</v>
      </c>
      <c r="AH14" s="84"/>
      <c r="AI14" s="84">
        <f>ROUND($I$7*AI4/12,0)</f>
        <v>1708</v>
      </c>
      <c r="AJ14" s="84"/>
      <c r="AK14" s="84">
        <f>ROUND($I$7*AK4/12,0)</f>
        <v>1816</v>
      </c>
      <c r="AL14" s="84"/>
      <c r="AM14" s="85">
        <f>ROUND($I$7*AM4/12,0)</f>
        <v>1924</v>
      </c>
    </row>
    <row r="15" spans="2:39" ht="15.75">
      <c r="B15" s="90"/>
      <c r="C15" s="90"/>
      <c r="D15" s="90"/>
      <c r="E15" s="90"/>
      <c r="F15" s="59"/>
      <c r="H15" s="86" t="s">
        <v>34</v>
      </c>
      <c r="I15" s="46"/>
      <c r="J15" s="47">
        <v>557</v>
      </c>
      <c r="K15" s="47">
        <v>777</v>
      </c>
      <c r="L15" s="47"/>
      <c r="M15" s="47">
        <v>979</v>
      </c>
      <c r="N15" s="47"/>
      <c r="O15" s="47">
        <v>1178</v>
      </c>
      <c r="P15" s="47"/>
      <c r="Q15" s="47">
        <v>1378</v>
      </c>
      <c r="R15" s="47"/>
      <c r="S15" s="47">
        <v>1580</v>
      </c>
      <c r="T15" s="47"/>
      <c r="U15" s="47">
        <v>1780</v>
      </c>
      <c r="V15" s="47"/>
      <c r="W15" s="47">
        <v>1980</v>
      </c>
      <c r="X15" s="47"/>
      <c r="Y15" s="47">
        <v>2179</v>
      </c>
      <c r="Z15" s="48"/>
      <c r="AA15" s="47">
        <v>2381</v>
      </c>
      <c r="AB15" s="48"/>
      <c r="AC15" s="47">
        <v>2581</v>
      </c>
      <c r="AD15" s="48"/>
      <c r="AE15" s="47">
        <v>2781</v>
      </c>
      <c r="AF15" s="48"/>
      <c r="AG15" s="47">
        <v>2980</v>
      </c>
      <c r="AH15" s="48"/>
      <c r="AI15" s="47">
        <v>3182</v>
      </c>
      <c r="AJ15" s="48"/>
      <c r="AK15" s="47">
        <v>3382</v>
      </c>
      <c r="AL15" s="48"/>
      <c r="AM15" s="47">
        <v>3582</v>
      </c>
    </row>
    <row r="16" spans="2:24" ht="15.75">
      <c r="B16" s="90"/>
      <c r="C16" s="90"/>
      <c r="D16" s="90"/>
      <c r="E16" s="90"/>
      <c r="F16" s="59"/>
      <c r="H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2:22" ht="15.75">
      <c r="B17" s="90"/>
      <c r="C17" s="90"/>
      <c r="D17" s="90"/>
      <c r="E17" s="90"/>
      <c r="F17" s="59"/>
      <c r="H17" s="4" t="s">
        <v>0</v>
      </c>
      <c r="I17" s="14">
        <v>1</v>
      </c>
      <c r="J17" s="3"/>
      <c r="K17" s="3"/>
      <c r="L17" s="3"/>
      <c r="M17" s="3"/>
      <c r="N17" s="3"/>
      <c r="Q17" s="88"/>
      <c r="R17" s="88"/>
      <c r="S17" s="88"/>
      <c r="T17" s="25"/>
      <c r="U17" s="19"/>
      <c r="V17" s="19"/>
    </row>
    <row r="18" spans="2:24" ht="15.75">
      <c r="B18" s="61"/>
      <c r="C18" s="61"/>
      <c r="D18" s="61"/>
      <c r="E18" s="61"/>
      <c r="F18" s="59"/>
      <c r="H18" s="4" t="s">
        <v>2</v>
      </c>
      <c r="I18" s="15">
        <v>0.04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14" ht="15.75">
      <c r="B19" s="59"/>
      <c r="C19" s="59"/>
      <c r="D19" s="59"/>
      <c r="E19" s="59"/>
      <c r="F19" s="61"/>
      <c r="H19" s="4" t="s">
        <v>3</v>
      </c>
      <c r="I19" s="15">
        <v>0.01</v>
      </c>
      <c r="M19" s="3" t="s">
        <v>1</v>
      </c>
      <c r="N19" s="3"/>
    </row>
    <row r="20" spans="2:9" ht="15.75">
      <c r="B20" s="59"/>
      <c r="C20" s="59"/>
      <c r="D20" s="59"/>
      <c r="E20" s="59"/>
      <c r="F20" s="59"/>
      <c r="H20" s="4" t="s">
        <v>4</v>
      </c>
      <c r="I20" s="14">
        <v>0.25</v>
      </c>
    </row>
    <row r="21" ht="15.75">
      <c r="H21" s="35"/>
    </row>
    <row r="22" spans="8:40" ht="15.75">
      <c r="H22" s="35" t="s">
        <v>15</v>
      </c>
      <c r="K22" s="37">
        <f>$D$7</f>
        <v>10</v>
      </c>
      <c r="L22" s="36"/>
      <c r="M22" s="37">
        <f>$D$7</f>
        <v>10</v>
      </c>
      <c r="N22" s="36"/>
      <c r="O22" s="37">
        <f>$D$7</f>
        <v>10</v>
      </c>
      <c r="P22" s="37"/>
      <c r="Q22" s="37">
        <f>$D$7</f>
        <v>10</v>
      </c>
      <c r="R22" s="37"/>
      <c r="S22" s="37">
        <f>$D$7</f>
        <v>10</v>
      </c>
      <c r="T22" s="37"/>
      <c r="U22" s="37">
        <f>$D$7</f>
        <v>10</v>
      </c>
      <c r="V22" s="37"/>
      <c r="W22" s="37">
        <f>$D$7</f>
        <v>10</v>
      </c>
      <c r="X22" s="37"/>
      <c r="Y22" s="37">
        <f>$D$7</f>
        <v>10</v>
      </c>
      <c r="Z22" s="37"/>
      <c r="AA22" s="37">
        <f>$D$7</f>
        <v>10</v>
      </c>
      <c r="AB22" s="37"/>
      <c r="AC22" s="37">
        <f>$D$7</f>
        <v>10</v>
      </c>
      <c r="AD22" s="37"/>
      <c r="AE22" s="37">
        <f>$D$7</f>
        <v>10</v>
      </c>
      <c r="AF22" s="37"/>
      <c r="AG22" s="37">
        <f>$D$7</f>
        <v>10</v>
      </c>
      <c r="AH22" s="37"/>
      <c r="AI22" s="37">
        <f>$D$7</f>
        <v>10</v>
      </c>
      <c r="AJ22" s="37"/>
      <c r="AK22" s="37">
        <f>$D$7</f>
        <v>10</v>
      </c>
      <c r="AL22" s="37"/>
      <c r="AM22" s="37">
        <f>$D$7</f>
        <v>10</v>
      </c>
      <c r="AN22" s="37"/>
    </row>
    <row r="23" spans="8:40" ht="15.75">
      <c r="H23" s="35" t="s">
        <v>26</v>
      </c>
      <c r="J23" s="19"/>
      <c r="K23" s="19">
        <f>IF(K40&lt;K22,"Over-Income",IF(K27&gt;K22,10,ROUND(K22*K25,0)))</f>
        <v>10</v>
      </c>
      <c r="L23" s="19"/>
      <c r="M23" s="19">
        <f>IF(M40&lt;M22,"Over-Income",IF(M27&gt;M22,10,ROUND(M22*M25,0)))</f>
        <v>10</v>
      </c>
      <c r="N23" s="19"/>
      <c r="O23" s="19">
        <f>IF(O40&lt;O22,"Over-Income",IF(O27&gt;O22,10,ROUND(O22*O25,0)))</f>
        <v>10</v>
      </c>
      <c r="P23" s="19"/>
      <c r="Q23" s="19">
        <f>IF(Q40&lt;Q22,"Over-Income",IF(Q27&gt;Q22,10,ROUND(Q22*Q25,0)))</f>
        <v>10</v>
      </c>
      <c r="R23" s="19"/>
      <c r="S23" s="19">
        <f>IF(S40&lt;S22,"Over-Income",IF(S27&gt;S22,10,ROUND(S22*S25,0)))</f>
        <v>10</v>
      </c>
      <c r="T23" s="19"/>
      <c r="U23" s="19">
        <f>IF(U40&lt;U22,"Over-Income",IF(U27&gt;U22,10,ROUND(U22*U25,0)))</f>
        <v>10</v>
      </c>
      <c r="V23" s="19"/>
      <c r="W23" s="19">
        <f>IF(W40&lt;W22,"Over-Income",IF(W27&gt;W22,10,ROUND(W22*W25,0)))</f>
        <v>10</v>
      </c>
      <c r="X23" s="19"/>
      <c r="Y23" s="19">
        <f>IF(Y40&lt;Y22,"Over-Income",IF(Y27&gt;Y22,10,ROUND(Y22*Y25,0)))</f>
        <v>10</v>
      </c>
      <c r="Z23" s="19"/>
      <c r="AA23" s="19">
        <f>IF(AA40&lt;AA22,"Over-Income",IF(AA27&gt;AA22,10,ROUND(AA22*AA25,0)))</f>
        <v>10</v>
      </c>
      <c r="AB23" s="19"/>
      <c r="AC23" s="19">
        <f>IF(AC40&lt;AC22,"Over-Income",IF(AC27&gt;AC22,10,ROUND(AC22*AC25,0)))</f>
        <v>10</v>
      </c>
      <c r="AD23" s="19"/>
      <c r="AE23" s="19">
        <f>IF(AE40&lt;AE22,"Over-Income",IF(AE27&gt;AE22,10,ROUND(AE22*AE25,0)))</f>
        <v>10</v>
      </c>
      <c r="AF23" s="19"/>
      <c r="AG23" s="19">
        <f>IF(AG40&lt;AG22,"Over-Income",IF(AG27&gt;AG22,10,ROUND(AG22*AG25,0)))</f>
        <v>10</v>
      </c>
      <c r="AH23" s="19"/>
      <c r="AI23" s="19">
        <f>IF(AI40&lt;AI22,"Over-Income",IF(AI27&gt;AI22,10,ROUND(AI22*AI25,0)))</f>
        <v>10</v>
      </c>
      <c r="AJ23" s="19"/>
      <c r="AK23" s="19">
        <f>IF(AK40&lt;AK22,"Over-Income",IF(AK27&gt;AK22,10,ROUND(AK22*AK25,0)))</f>
        <v>10</v>
      </c>
      <c r="AL23" s="19"/>
      <c r="AM23" s="19">
        <f>IF(AM40&lt;AM22,"Over-Income",IF(AM27&gt;AM22,10,ROUND(AM22*AM25,0)))</f>
        <v>10</v>
      </c>
      <c r="AN23" s="19"/>
    </row>
    <row r="24" spans="8:40" ht="15.75">
      <c r="H24" s="35" t="s">
        <v>27</v>
      </c>
      <c r="J24" s="19"/>
      <c r="K24" s="19">
        <f>IF(K23="Over-Income",K23,IF(K23&gt;=10,K23,10))</f>
        <v>10</v>
      </c>
      <c r="L24" s="19"/>
      <c r="M24" s="19">
        <f>IF(M23="Over-Income",M23,IF(M23&gt;=10,M23,10))</f>
        <v>10</v>
      </c>
      <c r="N24" s="19"/>
      <c r="O24" s="19">
        <f>IF(O23="Over-Income",O23,IF(O23&gt;=10,O23,10))</f>
        <v>10</v>
      </c>
      <c r="P24" s="19"/>
      <c r="Q24" s="19">
        <f>IF(Q23="Over-Income",Q23,IF(Q23&gt;=10,Q23,10))</f>
        <v>10</v>
      </c>
      <c r="R24" s="19"/>
      <c r="S24" s="19">
        <f>IF(S23="Over-Income",S23,IF(S23&gt;=10,S23,10))</f>
        <v>10</v>
      </c>
      <c r="T24" s="19"/>
      <c r="U24" s="19">
        <f>IF(U23="Over-Income",U23,IF(U23&gt;=10,U23,10))</f>
        <v>10</v>
      </c>
      <c r="V24" s="19"/>
      <c r="W24" s="19">
        <f>IF(W23="Over-Income",W23,IF(W23&gt;=10,W23,10))</f>
        <v>10</v>
      </c>
      <c r="X24" s="19"/>
      <c r="Y24" s="19">
        <f>IF(Y23="Over-Income",Y23,IF(Y23&gt;=10,Y23,10))</f>
        <v>10</v>
      </c>
      <c r="Z24" s="19"/>
      <c r="AA24" s="19">
        <f>IF(AA23="Over-Income",AA23,IF(AA23&gt;=10,AA23,10))</f>
        <v>10</v>
      </c>
      <c r="AB24" s="19"/>
      <c r="AC24" s="19">
        <f>IF(AC23="Over-Income",AC23,IF(AC23&gt;=10,AC23,10))</f>
        <v>10</v>
      </c>
      <c r="AD24" s="19"/>
      <c r="AE24" s="19">
        <f>IF(AE23="Over-Income",AE23,IF(AE23&gt;=10,AE23,10))</f>
        <v>10</v>
      </c>
      <c r="AF24" s="19"/>
      <c r="AG24" s="19">
        <f>IF(AG23="Over-Income",AG23,IF(AG23&gt;=10,AG23,10))</f>
        <v>10</v>
      </c>
      <c r="AH24" s="19"/>
      <c r="AI24" s="19">
        <f>IF(AI23="Over-Income",AI23,IF(AI23&gt;=10,AI23,10))</f>
        <v>10</v>
      </c>
      <c r="AJ24" s="19"/>
      <c r="AK24" s="19">
        <f>IF(AK23="Over-Income",AK23,IF(AK23&gt;=10,AK23,10))</f>
        <v>10</v>
      </c>
      <c r="AL24" s="19"/>
      <c r="AM24" s="19">
        <f>IF(AM23="Over-Income",AM23,IF(AM23&gt;=10,AM23,10))</f>
        <v>10</v>
      </c>
      <c r="AN24" s="19"/>
    </row>
    <row r="25" spans="8:39" ht="15.75" customHeight="1" thickBot="1">
      <c r="H25" s="2" t="s">
        <v>16</v>
      </c>
      <c r="I25" s="10"/>
      <c r="K25">
        <f>VLOOKUP(D7,K26:L40,2,TRUE)</f>
        <v>0</v>
      </c>
      <c r="M25">
        <f>VLOOKUP(M22,M26:N40,2,TRUE)</f>
        <v>0</v>
      </c>
      <c r="O25">
        <f>VLOOKUP(O22,O26:P40,2,TRUE)</f>
        <v>0</v>
      </c>
      <c r="Q25">
        <f>VLOOKUP(Q22,Q26:R40,2,TRUE)</f>
        <v>0</v>
      </c>
      <c r="S25">
        <f>VLOOKUP(S22,S26:T40,2,TRUE)</f>
        <v>0</v>
      </c>
      <c r="U25">
        <f>VLOOKUP(U22,U26:V40,2,TRUE)</f>
        <v>0</v>
      </c>
      <c r="W25">
        <f>VLOOKUP(W22,W26:X40,2,TRUE)</f>
        <v>0</v>
      </c>
      <c r="Y25" s="87">
        <f>VLOOKUP(Y22,Y26:Z40,2,TRUE)</f>
        <v>0</v>
      </c>
      <c r="AA25">
        <f>VLOOKUP(AA22,AA26:AB40,2,TRUE)</f>
        <v>0</v>
      </c>
      <c r="AC25" t="e">
        <f>VLOOKUP(AC22,AC26:AD40,2,TRUE)</f>
        <v>#VALUE!</v>
      </c>
      <c r="AE25" t="e">
        <f>VLOOKUP(AE22,AE26:AF40,2,TRUE)</f>
        <v>#VALUE!</v>
      </c>
      <c r="AG25" t="e">
        <f>VLOOKUP(AG22,AG26:AH40,2,TRUE)</f>
        <v>#VALUE!</v>
      </c>
      <c r="AI25" t="e">
        <f>VLOOKUP(AI22,AI26:AJ40,2,TRUE)</f>
        <v>#VALUE!</v>
      </c>
      <c r="AK25" t="e">
        <f>VLOOKUP(AK22,AK26:AL40,2,TRUE)</f>
        <v>#VALUE!</v>
      </c>
      <c r="AM25" t="e">
        <f>VLOOKUP(AM22,AM26:AN40,2,TRUE)</f>
        <v>#VALUE!</v>
      </c>
    </row>
    <row r="26" spans="8:40" ht="18">
      <c r="H26" s="26"/>
      <c r="I26" s="27">
        <v>0</v>
      </c>
      <c r="J26" s="20">
        <v>1</v>
      </c>
      <c r="K26" s="20">
        <v>2</v>
      </c>
      <c r="L26" s="20"/>
      <c r="M26" s="20">
        <v>3</v>
      </c>
      <c r="N26" s="20"/>
      <c r="O26" s="20">
        <v>4</v>
      </c>
      <c r="P26" s="20"/>
      <c r="Q26" s="20">
        <v>5</v>
      </c>
      <c r="R26" s="20"/>
      <c r="S26" s="20">
        <v>6</v>
      </c>
      <c r="T26" s="20"/>
      <c r="U26" s="20">
        <v>7</v>
      </c>
      <c r="V26" s="20"/>
      <c r="W26" s="20">
        <v>8</v>
      </c>
      <c r="X26" s="20"/>
      <c r="Y26" s="20">
        <v>9</v>
      </c>
      <c r="Z26" s="20"/>
      <c r="AA26" s="20">
        <v>10</v>
      </c>
      <c r="AB26" s="20"/>
      <c r="AC26" s="20">
        <v>11</v>
      </c>
      <c r="AD26" s="20"/>
      <c r="AE26" s="20">
        <v>12</v>
      </c>
      <c r="AF26" s="20"/>
      <c r="AG26" s="20">
        <v>13</v>
      </c>
      <c r="AH26" s="20"/>
      <c r="AI26" s="20">
        <v>14</v>
      </c>
      <c r="AJ26" s="20"/>
      <c r="AK26" s="20">
        <v>15</v>
      </c>
      <c r="AL26" s="20"/>
      <c r="AM26" s="31">
        <v>16</v>
      </c>
      <c r="AN26" s="32"/>
    </row>
    <row r="27" spans="8:40" ht="15.75">
      <c r="H27" s="24" t="s">
        <v>25</v>
      </c>
      <c r="I27" s="22">
        <v>0.01</v>
      </c>
      <c r="J27" s="57">
        <v>558</v>
      </c>
      <c r="K27" s="57">
        <v>778</v>
      </c>
      <c r="L27" s="22">
        <f>IF(+$I28+$I$19&lt;=$I$20,+$I28-$I$19,$I$20)</f>
        <v>0.01</v>
      </c>
      <c r="M27" s="57">
        <v>980</v>
      </c>
      <c r="N27" s="22">
        <f>IF(+$I28+$I$19&lt;=$I$20,+$I28-$I$19,$I$20)</f>
        <v>0.01</v>
      </c>
      <c r="O27" s="57">
        <v>1179</v>
      </c>
      <c r="P27" s="22">
        <f>IF(+$I28+$I$19&lt;=$I$20,+$I28-$I$19,$I$20)</f>
        <v>0.01</v>
      </c>
      <c r="Q27" s="57">
        <v>1379</v>
      </c>
      <c r="R27" s="22">
        <f>IF(+$I28+$I$19&lt;=$I$20,+$I28-$I$19,$I$20)</f>
        <v>0.01</v>
      </c>
      <c r="S27" s="57">
        <v>1581</v>
      </c>
      <c r="T27" s="22">
        <f>IF(+$I28+$I$19&lt;=$I$20,+$I28-$I$19,$I$20)</f>
        <v>0.01</v>
      </c>
      <c r="U27" s="57">
        <v>1781</v>
      </c>
      <c r="V27" s="22">
        <f>IF(+$I28+$I$19&lt;=$I$20,+$I28-$I$19,$I$20)</f>
        <v>0.01</v>
      </c>
      <c r="W27" s="57">
        <v>1981</v>
      </c>
      <c r="X27" s="22">
        <f>IF(+$I28+$I$19&lt;=$I$20,+$I28-$I$19,$I$20)</f>
        <v>0.01</v>
      </c>
      <c r="Y27" s="57">
        <v>2180</v>
      </c>
      <c r="Z27" s="22">
        <f>IF(+$I28+$I$19&lt;=$I$20,+$I28-$I$19,$I$20)</f>
        <v>0.01</v>
      </c>
      <c r="AA27" s="57">
        <v>2382</v>
      </c>
      <c r="AB27" s="22">
        <f>IF(+$I28+$I$19&lt;=$I$20,+$I28-$I$19,$I$20)</f>
        <v>0.01</v>
      </c>
      <c r="AC27" s="57">
        <v>2582</v>
      </c>
      <c r="AD27" s="22">
        <f>IF(+$I28+$I$19&lt;=$I$20,+$I28-$I$19,$I$20)</f>
        <v>0.01</v>
      </c>
      <c r="AE27" s="57">
        <v>2782</v>
      </c>
      <c r="AF27" s="22">
        <f>IF(+$I28+$I$19&lt;=$I$20,+$I28-$I$19,$I$20)</f>
        <v>0.01</v>
      </c>
      <c r="AG27" s="57">
        <v>2981</v>
      </c>
      <c r="AH27" s="22">
        <f>IF(+$I28+$I$19&lt;=$I$20,+$I28-$I$19,$I$20)</f>
        <v>0.01</v>
      </c>
      <c r="AI27" s="57">
        <v>2881</v>
      </c>
      <c r="AJ27" s="22">
        <f>IF(+$I28+$I$19&lt;=$I$20,+$I28-$I$19,$I$20)</f>
        <v>0.01</v>
      </c>
      <c r="AK27" s="57">
        <v>3383</v>
      </c>
      <c r="AL27" s="22">
        <f>IF(+$I28+$I$19&lt;=$I$20,+$I28-$I$19,$I$20)</f>
        <v>0.01</v>
      </c>
      <c r="AM27" s="57">
        <v>3583</v>
      </c>
      <c r="AN27" s="33">
        <f>IF(+$I28+$I$19&lt;=$I$20,+$I28-$I$19,$I$20)</f>
        <v>0.01</v>
      </c>
    </row>
    <row r="28" spans="8:40" ht="15.75">
      <c r="H28" s="24">
        <v>0.9</v>
      </c>
      <c r="I28" s="22">
        <v>0.02</v>
      </c>
      <c r="J28" s="57">
        <v>911</v>
      </c>
      <c r="K28" s="57">
        <v>1235</v>
      </c>
      <c r="L28" s="22">
        <f>IF(+$I29+$I$19&lt;=$I$20,+$I29-$I$19,$I$20)</f>
        <v>0.019999999999999997</v>
      </c>
      <c r="M28" s="57">
        <v>1559</v>
      </c>
      <c r="N28" s="22">
        <f>IF(+$I29+$I$19&lt;=$I$20,+$I29-$I$19,$I$20)</f>
        <v>0.019999999999999997</v>
      </c>
      <c r="O28" s="57">
        <v>1883</v>
      </c>
      <c r="P28" s="22">
        <f>IF(+$I29+$I$19&lt;=$I$20,+$I29-$I$19,$I$20)</f>
        <v>0.019999999999999997</v>
      </c>
      <c r="Q28" s="57">
        <v>2207</v>
      </c>
      <c r="R28" s="22">
        <f>IF(+$I29+$I$19&lt;=$I$20,+$I29-$I$19,$I$20)</f>
        <v>0.019999999999999997</v>
      </c>
      <c r="S28" s="57">
        <v>2531</v>
      </c>
      <c r="T28" s="22">
        <f>IF(+$I29+$I$19&lt;=$I$20,+$I29-$I$19,$I$20)</f>
        <v>0.019999999999999997</v>
      </c>
      <c r="U28" s="57">
        <v>2855</v>
      </c>
      <c r="V28" s="22">
        <f>IF(+$I29+$I$19&lt;=$I$20,+$I29-$I$19,$I$20)</f>
        <v>0.019999999999999997</v>
      </c>
      <c r="W28" s="57">
        <v>3179</v>
      </c>
      <c r="X28" s="22">
        <f>IF(+$I29+$I$19&lt;=$I$20,+$I29-$I$19,$I$20)</f>
        <v>0.019999999999999997</v>
      </c>
      <c r="Y28" s="57">
        <v>3503</v>
      </c>
      <c r="Z28" s="22">
        <f>IF(+$I29+$I$19&lt;=$I$20,+$I29-$I$19,$I$20)</f>
        <v>0.019999999999999997</v>
      </c>
      <c r="AA28" s="57">
        <v>3827</v>
      </c>
      <c r="AB28" s="22">
        <f>IF(+$I29+$I$19&lt;=$I$20,+$I29-$I$19,$I$20)</f>
        <v>0.019999999999999997</v>
      </c>
      <c r="AC28" s="57">
        <v>4151</v>
      </c>
      <c r="AD28" s="22">
        <f>IF(+$I29+$I$19&lt;=$I$20,+$I29-$I$19,$I$20)</f>
        <v>0.019999999999999997</v>
      </c>
      <c r="AE28" s="57">
        <v>4475</v>
      </c>
      <c r="AF28" s="22">
        <f>IF(+$I29+$I$19&lt;=$I$20,+$I29-$I$19,$I$20)</f>
        <v>0.019999999999999997</v>
      </c>
      <c r="AG28" s="57">
        <v>4799</v>
      </c>
      <c r="AH28" s="22">
        <f>IF(+$I29+$I$19&lt;=$I$20,+$I29-$I$19,$I$20)</f>
        <v>0.019999999999999997</v>
      </c>
      <c r="AI28" s="57">
        <v>4459</v>
      </c>
      <c r="AJ28" s="22">
        <f>IF(+$I29+$I$19&lt;=$I$20,+$I29-$I$19,$I$20)</f>
        <v>0.019999999999999997</v>
      </c>
      <c r="AK28" s="57">
        <v>5447</v>
      </c>
      <c r="AL28" s="22">
        <f>IF(+$I29+$I$19&lt;=$I$20,+$I29-$I$19,$I$20)</f>
        <v>0.019999999999999997</v>
      </c>
      <c r="AM28" s="57">
        <v>5771</v>
      </c>
      <c r="AN28" s="33">
        <f>IF(+$I29+$I$19&lt;=$I$20,+$I29-$I$19,$I$20)</f>
        <v>0.019999999999999997</v>
      </c>
    </row>
    <row r="29" spans="8:40" ht="15.75">
      <c r="H29" s="24">
        <v>0.95</v>
      </c>
      <c r="I29" s="22">
        <f>IF(+$I30+$I$19&lt;=$I$20,+$I30-$I$19,$I$20)</f>
        <v>0.03</v>
      </c>
      <c r="J29" s="57">
        <v>961</v>
      </c>
      <c r="K29" s="57">
        <v>1303</v>
      </c>
      <c r="L29" s="22">
        <f>IF(+$I30+$I$19&lt;=$I$20,+$I30-$I$19,$I$20)</f>
        <v>0.03</v>
      </c>
      <c r="M29" s="57">
        <v>1645</v>
      </c>
      <c r="N29" s="22">
        <f>IF(+$I30+$I$19&lt;=$I$20,+$I30-$I$19,$I$20)</f>
        <v>0.03</v>
      </c>
      <c r="O29" s="57">
        <v>1987</v>
      </c>
      <c r="P29" s="22">
        <f>IF(+$I30+$I$19&lt;=$I$20,+$I30-$I$19,$I$20)</f>
        <v>0.03</v>
      </c>
      <c r="Q29" s="57">
        <v>2329</v>
      </c>
      <c r="R29" s="22">
        <f>IF(+$I30+$I$19&lt;=$I$20,+$I30-$I$19,$I$20)</f>
        <v>0.03</v>
      </c>
      <c r="S29" s="57">
        <v>2671</v>
      </c>
      <c r="T29" s="22">
        <f>IF(+$I30+$I$19&lt;=$I$20,+$I30-$I$19,$I$20)</f>
        <v>0.03</v>
      </c>
      <c r="U29" s="57">
        <v>3013</v>
      </c>
      <c r="V29" s="22">
        <f>IF(+$I30+$I$19&lt;=$I$20,+$I30-$I$19,$I$20)</f>
        <v>0.03</v>
      </c>
      <c r="W29" s="57">
        <v>3355</v>
      </c>
      <c r="X29" s="22">
        <f>IF(+$I30+$I$19&lt;=$I$20,+$I30-$I$19,$I$20)</f>
        <v>0.03</v>
      </c>
      <c r="Y29" s="57">
        <v>3697</v>
      </c>
      <c r="Z29" s="22">
        <f>IF(+$I30+$I$19&lt;=$I$20,+$I30-$I$19,$I$20)</f>
        <v>0.03</v>
      </c>
      <c r="AA29" s="57">
        <v>4039</v>
      </c>
      <c r="AB29" s="22">
        <f>IF(+$I30+$I$19&lt;=$I$20,+$I30-$I$19,$I$20)</f>
        <v>0.03</v>
      </c>
      <c r="AC29" s="57">
        <v>4381</v>
      </c>
      <c r="AD29" s="22">
        <f>IF(+$I30+$I$19&lt;=$I$20,+$I30-$I$19,$I$20)</f>
        <v>0.03</v>
      </c>
      <c r="AE29" s="57">
        <v>4723</v>
      </c>
      <c r="AF29" s="22">
        <f>IF(+$I30+$I$19&lt;=$I$20,+$I30-$I$19,$I$20)</f>
        <v>0.03</v>
      </c>
      <c r="AG29" s="57">
        <v>5065</v>
      </c>
      <c r="AH29" s="22">
        <f>IF(+$I30+$I$19&lt;=$I$20,+$I30-$I$19,$I$20)</f>
        <v>0.03</v>
      </c>
      <c r="AI29" s="57">
        <v>4706</v>
      </c>
      <c r="AJ29" s="22">
        <f>IF(+$I30+$I$19&lt;=$I$20,+$I30-$I$19,$I$20)</f>
        <v>0.03</v>
      </c>
      <c r="AK29" s="57">
        <v>5749</v>
      </c>
      <c r="AL29" s="22">
        <f>IF(+$I30+$I$19&lt;=$I$20,+$I30-$I$19,$I$20)</f>
        <v>0.03</v>
      </c>
      <c r="AM29" s="57">
        <v>6091</v>
      </c>
      <c r="AN29" s="33">
        <f>IF(+$I30+$I$19&lt;=$I$20,+$I30-$I$19,$I$20)</f>
        <v>0.03</v>
      </c>
    </row>
    <row r="30" spans="8:40" ht="15" customHeight="1">
      <c r="H30" s="24">
        <f>I17</f>
        <v>1</v>
      </c>
      <c r="I30" s="22">
        <f>$I$18</f>
        <v>0.04</v>
      </c>
      <c r="J30" s="57">
        <v>1012</v>
      </c>
      <c r="K30" s="57">
        <v>1372</v>
      </c>
      <c r="L30" s="22">
        <f>$I$18</f>
        <v>0.04</v>
      </c>
      <c r="M30" s="57">
        <v>1732</v>
      </c>
      <c r="N30" s="22">
        <f>$I$18</f>
        <v>0.04</v>
      </c>
      <c r="O30" s="57">
        <v>2092</v>
      </c>
      <c r="P30" s="22">
        <f>$I$18</f>
        <v>0.04</v>
      </c>
      <c r="Q30" s="57">
        <v>2452</v>
      </c>
      <c r="R30" s="22">
        <f>$I$18</f>
        <v>0.04</v>
      </c>
      <c r="S30" s="57">
        <v>2812</v>
      </c>
      <c r="T30" s="22">
        <f>$I$18</f>
        <v>0.04</v>
      </c>
      <c r="U30" s="57">
        <v>3172</v>
      </c>
      <c r="V30" s="22">
        <f>$I$18</f>
        <v>0.04</v>
      </c>
      <c r="W30" s="57">
        <v>3532</v>
      </c>
      <c r="X30" s="22">
        <f>$I$18</f>
        <v>0.04</v>
      </c>
      <c r="Y30" s="57">
        <v>3892</v>
      </c>
      <c r="Z30" s="22">
        <f>$I$18</f>
        <v>0.04</v>
      </c>
      <c r="AA30" s="57">
        <v>4252</v>
      </c>
      <c r="AB30" s="22">
        <f>$I$18</f>
        <v>0.04</v>
      </c>
      <c r="AC30" s="57">
        <v>4612</v>
      </c>
      <c r="AD30" s="22">
        <f>$I$18</f>
        <v>0.04</v>
      </c>
      <c r="AE30" s="57">
        <v>4972</v>
      </c>
      <c r="AF30" s="22">
        <f>$I$18</f>
        <v>0.04</v>
      </c>
      <c r="AG30" s="57">
        <v>5332</v>
      </c>
      <c r="AH30" s="22">
        <f>$I$18</f>
        <v>0.04</v>
      </c>
      <c r="AI30" s="57">
        <v>4954</v>
      </c>
      <c r="AJ30" s="22">
        <f>$I$18</f>
        <v>0.04</v>
      </c>
      <c r="AK30" s="57">
        <v>6052</v>
      </c>
      <c r="AL30" s="22">
        <f>$I$18</f>
        <v>0.04</v>
      </c>
      <c r="AM30" s="57">
        <v>6412</v>
      </c>
      <c r="AN30" s="33">
        <f>$I$18</f>
        <v>0.04</v>
      </c>
    </row>
    <row r="31" spans="8:40" ht="15.75">
      <c r="H31" s="24">
        <f>$H$30+0.05</f>
        <v>1.05</v>
      </c>
      <c r="I31" s="22">
        <f aca="true" t="shared" si="0" ref="I31:I40">IF(+$I30+$I$19&lt;=$I$20,+$I30+$I$19,$I$20)</f>
        <v>0.05</v>
      </c>
      <c r="J31" s="57">
        <v>1062</v>
      </c>
      <c r="K31" s="57">
        <v>1440</v>
      </c>
      <c r="L31" s="22">
        <f aca="true" t="shared" si="1" ref="L31:L40">IF(+$I30+$I$19&lt;=$I$20,+$I30+$I$19,$I$20)</f>
        <v>0.05</v>
      </c>
      <c r="M31" s="57">
        <v>1818</v>
      </c>
      <c r="N31" s="22">
        <f aca="true" t="shared" si="2" ref="N31:N40">IF(+$I30+$I$19&lt;=$I$20,+$I30+$I$19,$I$20)</f>
        <v>0.05</v>
      </c>
      <c r="O31" s="57">
        <v>2196</v>
      </c>
      <c r="P31" s="22">
        <f aca="true" t="shared" si="3" ref="P31:P40">IF(+$I30+$I$19&lt;=$I$20,+$I30+$I$19,$I$20)</f>
        <v>0.05</v>
      </c>
      <c r="Q31" s="57">
        <v>2574</v>
      </c>
      <c r="R31" s="22">
        <f aca="true" t="shared" si="4" ref="R31:R40">IF(+$I30+$I$19&lt;=$I$20,+$I30+$I$19,$I$20)</f>
        <v>0.05</v>
      </c>
      <c r="S31" s="57">
        <v>2952</v>
      </c>
      <c r="T31" s="22">
        <f aca="true" t="shared" si="5" ref="T31:T40">IF(+$I30+$I$19&lt;=$I$20,+$I30+$I$19,$I$20)</f>
        <v>0.05</v>
      </c>
      <c r="U31" s="57">
        <v>3330</v>
      </c>
      <c r="V31" s="22">
        <f aca="true" t="shared" si="6" ref="V31:V40">IF(+$I30+$I$19&lt;=$I$20,+$I30+$I$19,$I$20)</f>
        <v>0.05</v>
      </c>
      <c r="W31" s="57">
        <v>3708</v>
      </c>
      <c r="X31" s="22">
        <f aca="true" t="shared" si="7" ref="X31:X40">IF(+$I30+$I$19&lt;=$I$20,+$I30+$I$19,$I$20)</f>
        <v>0.05</v>
      </c>
      <c r="Y31" s="57">
        <v>4086</v>
      </c>
      <c r="Z31" s="22">
        <f aca="true" t="shared" si="8" ref="Z31:Z40">IF(+$I30+$I$19&lt;=$I$20,+$I30+$I$19,$I$20)</f>
        <v>0.05</v>
      </c>
      <c r="AA31" s="57">
        <v>4464</v>
      </c>
      <c r="AB31" s="22">
        <f aca="true" t="shared" si="9" ref="AB31:AB40">IF(+$I30+$I$19&lt;=$I$20,+$I30+$I$19,$I$20)</f>
        <v>0.05</v>
      </c>
      <c r="AC31" s="57">
        <v>4842</v>
      </c>
      <c r="AD31" s="22">
        <f aca="true" t="shared" si="10" ref="AD31:AD40">IF(+$I30+$I$19&lt;=$I$20,+$I30+$I$19,$I$20)</f>
        <v>0.05</v>
      </c>
      <c r="AE31" s="57">
        <v>5220</v>
      </c>
      <c r="AF31" s="22">
        <f aca="true" t="shared" si="11" ref="AF31:AF40">IF(+$I30+$I$19&lt;=$I$20,+$I30+$I$19,$I$20)</f>
        <v>0.05</v>
      </c>
      <c r="AG31" s="57">
        <v>5598</v>
      </c>
      <c r="AH31" s="22">
        <f aca="true" t="shared" si="12" ref="AH31:AH40">IF(+$I30+$I$19&lt;=$I$20,+$I30+$I$19,$I$20)</f>
        <v>0.05</v>
      </c>
      <c r="AI31" s="57">
        <v>5202</v>
      </c>
      <c r="AJ31" s="22">
        <f aca="true" t="shared" si="13" ref="AJ31:AJ40">IF(+$I30+$I$19&lt;=$I$20,+$I30+$I$19,$I$20)</f>
        <v>0.05</v>
      </c>
      <c r="AK31" s="57">
        <v>6354</v>
      </c>
      <c r="AL31" s="22">
        <f aca="true" t="shared" si="14" ref="AL31:AL40">IF(+$I30+$I$19&lt;=$I$20,+$I30+$I$19,$I$20)</f>
        <v>0.05</v>
      </c>
      <c r="AM31" s="57">
        <v>6732</v>
      </c>
      <c r="AN31" s="33">
        <f aca="true" t="shared" si="15" ref="AN31:AN40">IF(+$I30+$I$19&lt;=$I$20,+$I30+$I$19,$I$20)</f>
        <v>0.05</v>
      </c>
    </row>
    <row r="32" spans="8:40" ht="15.75">
      <c r="H32" s="24">
        <f>$H$30+0.1</f>
        <v>1.1</v>
      </c>
      <c r="I32" s="22">
        <f t="shared" si="0"/>
        <v>0.060000000000000005</v>
      </c>
      <c r="J32" s="57">
        <v>1113</v>
      </c>
      <c r="K32" s="57">
        <v>1509</v>
      </c>
      <c r="L32" s="22">
        <f t="shared" si="1"/>
        <v>0.060000000000000005</v>
      </c>
      <c r="M32" s="57">
        <v>1905</v>
      </c>
      <c r="N32" s="22">
        <f t="shared" si="2"/>
        <v>0.060000000000000005</v>
      </c>
      <c r="O32" s="57">
        <v>2301</v>
      </c>
      <c r="P32" s="22">
        <f t="shared" si="3"/>
        <v>0.060000000000000005</v>
      </c>
      <c r="Q32" s="57">
        <v>2697</v>
      </c>
      <c r="R32" s="22">
        <f t="shared" si="4"/>
        <v>0.060000000000000005</v>
      </c>
      <c r="S32" s="57">
        <v>3093</v>
      </c>
      <c r="T32" s="22">
        <f t="shared" si="5"/>
        <v>0.060000000000000005</v>
      </c>
      <c r="U32" s="57">
        <v>3489</v>
      </c>
      <c r="V32" s="22">
        <f t="shared" si="6"/>
        <v>0.060000000000000005</v>
      </c>
      <c r="W32" s="57">
        <v>3885</v>
      </c>
      <c r="X32" s="22">
        <f t="shared" si="7"/>
        <v>0.060000000000000005</v>
      </c>
      <c r="Y32" s="57">
        <v>4281</v>
      </c>
      <c r="Z32" s="22">
        <f t="shared" si="8"/>
        <v>0.060000000000000005</v>
      </c>
      <c r="AA32" s="57">
        <v>4677</v>
      </c>
      <c r="AB32" s="22">
        <f t="shared" si="9"/>
        <v>0.060000000000000005</v>
      </c>
      <c r="AC32" s="57">
        <v>5073</v>
      </c>
      <c r="AD32" s="22">
        <f t="shared" si="10"/>
        <v>0.060000000000000005</v>
      </c>
      <c r="AE32" s="57">
        <v>5469</v>
      </c>
      <c r="AF32" s="22">
        <f t="shared" si="11"/>
        <v>0.060000000000000005</v>
      </c>
      <c r="AG32" s="57">
        <v>5865</v>
      </c>
      <c r="AH32" s="22">
        <f t="shared" si="12"/>
        <v>0.060000000000000005</v>
      </c>
      <c r="AI32" s="57">
        <v>5450</v>
      </c>
      <c r="AJ32" s="22">
        <f t="shared" si="13"/>
        <v>0.060000000000000005</v>
      </c>
      <c r="AK32" s="57">
        <v>6657</v>
      </c>
      <c r="AL32" s="22">
        <f t="shared" si="14"/>
        <v>0.060000000000000005</v>
      </c>
      <c r="AM32" s="57">
        <v>7053</v>
      </c>
      <c r="AN32" s="33">
        <f t="shared" si="15"/>
        <v>0.060000000000000005</v>
      </c>
    </row>
    <row r="33" spans="8:40" ht="15.75">
      <c r="H33" s="24">
        <f>$H$30+0.15</f>
        <v>1.15</v>
      </c>
      <c r="I33" s="22">
        <f t="shared" si="0"/>
        <v>0.07</v>
      </c>
      <c r="J33" s="57">
        <v>1163</v>
      </c>
      <c r="K33" s="57">
        <v>1577</v>
      </c>
      <c r="L33" s="22">
        <f t="shared" si="1"/>
        <v>0.07</v>
      </c>
      <c r="M33" s="57">
        <v>1991</v>
      </c>
      <c r="N33" s="22">
        <f t="shared" si="2"/>
        <v>0.07</v>
      </c>
      <c r="O33" s="57">
        <v>2405</v>
      </c>
      <c r="P33" s="22">
        <f t="shared" si="3"/>
        <v>0.07</v>
      </c>
      <c r="Q33" s="57">
        <v>2819</v>
      </c>
      <c r="R33" s="22">
        <f t="shared" si="4"/>
        <v>0.07</v>
      </c>
      <c r="S33" s="57">
        <v>3233</v>
      </c>
      <c r="T33" s="22">
        <f t="shared" si="5"/>
        <v>0.07</v>
      </c>
      <c r="U33" s="57">
        <v>3647</v>
      </c>
      <c r="V33" s="22">
        <f t="shared" si="6"/>
        <v>0.07</v>
      </c>
      <c r="W33" s="57">
        <v>4061</v>
      </c>
      <c r="X33" s="22">
        <f t="shared" si="7"/>
        <v>0.07</v>
      </c>
      <c r="Y33" s="57">
        <v>4475</v>
      </c>
      <c r="Z33" s="22">
        <f t="shared" si="8"/>
        <v>0.07</v>
      </c>
      <c r="AA33" s="57">
        <v>4889</v>
      </c>
      <c r="AB33" s="22">
        <f t="shared" si="9"/>
        <v>0.07</v>
      </c>
      <c r="AC33" s="57">
        <v>5303</v>
      </c>
      <c r="AD33" s="22">
        <f t="shared" si="10"/>
        <v>0.07</v>
      </c>
      <c r="AE33" s="57">
        <v>5717</v>
      </c>
      <c r="AF33" s="22">
        <f t="shared" si="11"/>
        <v>0.07</v>
      </c>
      <c r="AG33" s="57">
        <v>6131</v>
      </c>
      <c r="AH33" s="22">
        <f t="shared" si="12"/>
        <v>0.07</v>
      </c>
      <c r="AI33" s="57">
        <v>5697</v>
      </c>
      <c r="AJ33" s="22">
        <f t="shared" si="13"/>
        <v>0.07</v>
      </c>
      <c r="AK33" s="57">
        <v>6959</v>
      </c>
      <c r="AL33" s="22">
        <f t="shared" si="14"/>
        <v>0.07</v>
      </c>
      <c r="AM33" s="57">
        <v>7373</v>
      </c>
      <c r="AN33" s="33">
        <f t="shared" si="15"/>
        <v>0.07</v>
      </c>
    </row>
    <row r="34" spans="8:40" ht="15.75">
      <c r="H34" s="24">
        <f>$H$30+0.2</f>
        <v>1.2</v>
      </c>
      <c r="I34" s="22">
        <f t="shared" si="0"/>
        <v>0.08</v>
      </c>
      <c r="J34" s="57">
        <v>1214</v>
      </c>
      <c r="K34" s="57">
        <v>1646</v>
      </c>
      <c r="L34" s="22">
        <f t="shared" si="1"/>
        <v>0.08</v>
      </c>
      <c r="M34" s="57">
        <v>2078</v>
      </c>
      <c r="N34" s="22">
        <f t="shared" si="2"/>
        <v>0.08</v>
      </c>
      <c r="O34" s="57">
        <v>2510</v>
      </c>
      <c r="P34" s="22">
        <f t="shared" si="3"/>
        <v>0.08</v>
      </c>
      <c r="Q34" s="57">
        <v>2942</v>
      </c>
      <c r="R34" s="22">
        <f t="shared" si="4"/>
        <v>0.08</v>
      </c>
      <c r="S34" s="57">
        <v>3374</v>
      </c>
      <c r="T34" s="22">
        <f t="shared" si="5"/>
        <v>0.08</v>
      </c>
      <c r="U34" s="57">
        <v>3806</v>
      </c>
      <c r="V34" s="22">
        <f t="shared" si="6"/>
        <v>0.08</v>
      </c>
      <c r="W34" s="57">
        <v>4238</v>
      </c>
      <c r="X34" s="22">
        <f t="shared" si="7"/>
        <v>0.08</v>
      </c>
      <c r="Y34" s="57">
        <v>4670</v>
      </c>
      <c r="Z34" s="22">
        <f t="shared" si="8"/>
        <v>0.08</v>
      </c>
      <c r="AA34" s="57">
        <v>5102</v>
      </c>
      <c r="AB34" s="22">
        <f t="shared" si="9"/>
        <v>0.08</v>
      </c>
      <c r="AC34" s="57">
        <v>5534</v>
      </c>
      <c r="AD34" s="22">
        <f t="shared" si="10"/>
        <v>0.08</v>
      </c>
      <c r="AE34" s="57">
        <v>5966</v>
      </c>
      <c r="AF34" s="22">
        <f t="shared" si="11"/>
        <v>0.08</v>
      </c>
      <c r="AG34" s="57">
        <v>6398</v>
      </c>
      <c r="AH34" s="22">
        <f t="shared" si="12"/>
        <v>0.08</v>
      </c>
      <c r="AI34" s="57">
        <v>5945</v>
      </c>
      <c r="AJ34" s="22">
        <f t="shared" si="13"/>
        <v>0.08</v>
      </c>
      <c r="AK34" s="57">
        <v>7262</v>
      </c>
      <c r="AL34" s="22">
        <f t="shared" si="14"/>
        <v>0.08</v>
      </c>
      <c r="AM34" s="57">
        <v>7694</v>
      </c>
      <c r="AN34" s="33">
        <f t="shared" si="15"/>
        <v>0.08</v>
      </c>
    </row>
    <row r="35" spans="8:40" ht="15.75">
      <c r="H35" s="24">
        <f>$H$30+0.25</f>
        <v>1.25</v>
      </c>
      <c r="I35" s="22">
        <f t="shared" si="0"/>
        <v>0.09</v>
      </c>
      <c r="J35" s="57">
        <v>1265</v>
      </c>
      <c r="K35" s="57">
        <v>1715</v>
      </c>
      <c r="L35" s="22">
        <f t="shared" si="1"/>
        <v>0.09</v>
      </c>
      <c r="M35" s="57">
        <v>2165</v>
      </c>
      <c r="N35" s="22">
        <f t="shared" si="2"/>
        <v>0.09</v>
      </c>
      <c r="O35" s="57">
        <v>2615</v>
      </c>
      <c r="P35" s="22">
        <f t="shared" si="3"/>
        <v>0.09</v>
      </c>
      <c r="Q35" s="57">
        <v>3065</v>
      </c>
      <c r="R35" s="22">
        <f t="shared" si="4"/>
        <v>0.09</v>
      </c>
      <c r="S35" s="57">
        <v>3515</v>
      </c>
      <c r="T35" s="22">
        <f t="shared" si="5"/>
        <v>0.09</v>
      </c>
      <c r="U35" s="57">
        <v>3965</v>
      </c>
      <c r="V35" s="22">
        <f t="shared" si="6"/>
        <v>0.09</v>
      </c>
      <c r="W35" s="57">
        <v>4415</v>
      </c>
      <c r="X35" s="22">
        <f t="shared" si="7"/>
        <v>0.09</v>
      </c>
      <c r="Y35" s="57">
        <v>4865</v>
      </c>
      <c r="Z35" s="22">
        <f t="shared" si="8"/>
        <v>0.09</v>
      </c>
      <c r="AA35" s="57">
        <v>5315</v>
      </c>
      <c r="AB35" s="22">
        <f t="shared" si="9"/>
        <v>0.09</v>
      </c>
      <c r="AC35" s="57">
        <v>5765</v>
      </c>
      <c r="AD35" s="22">
        <f t="shared" si="10"/>
        <v>0.09</v>
      </c>
      <c r="AE35" s="57">
        <v>6215</v>
      </c>
      <c r="AF35" s="22">
        <f t="shared" si="11"/>
        <v>0.09</v>
      </c>
      <c r="AG35" s="57">
        <v>6665</v>
      </c>
      <c r="AH35" s="22">
        <f t="shared" si="12"/>
        <v>0.09</v>
      </c>
      <c r="AI35" s="57">
        <v>6193</v>
      </c>
      <c r="AJ35" s="22">
        <f t="shared" si="13"/>
        <v>0.09</v>
      </c>
      <c r="AK35" s="57">
        <v>7565</v>
      </c>
      <c r="AL35" s="22">
        <f t="shared" si="14"/>
        <v>0.09</v>
      </c>
      <c r="AM35" s="57">
        <v>8015</v>
      </c>
      <c r="AN35" s="33">
        <f t="shared" si="15"/>
        <v>0.09</v>
      </c>
    </row>
    <row r="36" spans="8:40" ht="15.75">
      <c r="H36" s="24">
        <f>$H$30+0.3</f>
        <v>1.3</v>
      </c>
      <c r="I36" s="22">
        <f t="shared" si="0"/>
        <v>0.09999999999999999</v>
      </c>
      <c r="J36" s="57">
        <v>1315</v>
      </c>
      <c r="K36" s="57">
        <v>1783</v>
      </c>
      <c r="L36" s="22">
        <f t="shared" si="1"/>
        <v>0.09999999999999999</v>
      </c>
      <c r="M36" s="57">
        <v>2251</v>
      </c>
      <c r="N36" s="22">
        <f t="shared" si="2"/>
        <v>0.09999999999999999</v>
      </c>
      <c r="O36" s="57">
        <v>2719</v>
      </c>
      <c r="P36" s="22">
        <f t="shared" si="3"/>
        <v>0.09999999999999999</v>
      </c>
      <c r="Q36" s="57">
        <v>3187</v>
      </c>
      <c r="R36" s="22">
        <f t="shared" si="4"/>
        <v>0.09999999999999999</v>
      </c>
      <c r="S36" s="57">
        <v>3655</v>
      </c>
      <c r="T36" s="22">
        <f t="shared" si="5"/>
        <v>0.09999999999999999</v>
      </c>
      <c r="U36" s="57">
        <v>4123</v>
      </c>
      <c r="V36" s="22">
        <f t="shared" si="6"/>
        <v>0.09999999999999999</v>
      </c>
      <c r="W36" s="57">
        <v>4591</v>
      </c>
      <c r="X36" s="22">
        <f t="shared" si="7"/>
        <v>0.09999999999999999</v>
      </c>
      <c r="Y36" s="57">
        <v>5059</v>
      </c>
      <c r="Z36" s="22">
        <f t="shared" si="8"/>
        <v>0.09999999999999999</v>
      </c>
      <c r="AA36" s="57">
        <v>5527</v>
      </c>
      <c r="AB36" s="22">
        <f t="shared" si="9"/>
        <v>0.09999999999999999</v>
      </c>
      <c r="AC36" s="57">
        <v>5995</v>
      </c>
      <c r="AD36" s="22">
        <f t="shared" si="10"/>
        <v>0.09999999999999999</v>
      </c>
      <c r="AE36" s="57">
        <v>6463</v>
      </c>
      <c r="AF36" s="22">
        <f t="shared" si="11"/>
        <v>0.09999999999999999</v>
      </c>
      <c r="AG36" s="57">
        <v>6931</v>
      </c>
      <c r="AH36" s="22">
        <f t="shared" si="12"/>
        <v>0.09999999999999999</v>
      </c>
      <c r="AI36" s="57">
        <v>6440</v>
      </c>
      <c r="AJ36" s="22">
        <f t="shared" si="13"/>
        <v>0.09999999999999999</v>
      </c>
      <c r="AK36" s="57">
        <v>7867</v>
      </c>
      <c r="AL36" s="22">
        <f t="shared" si="14"/>
        <v>0.09999999999999999</v>
      </c>
      <c r="AM36" s="57">
        <v>8335</v>
      </c>
      <c r="AN36" s="33">
        <f t="shared" si="15"/>
        <v>0.09999999999999999</v>
      </c>
    </row>
    <row r="37" spans="8:40" ht="15.75">
      <c r="H37" s="24">
        <f>$H$30+0.35</f>
        <v>1.35</v>
      </c>
      <c r="I37" s="22">
        <f t="shared" si="0"/>
        <v>0.10999999999999999</v>
      </c>
      <c r="J37" s="57">
        <v>1366</v>
      </c>
      <c r="K37" s="57">
        <v>1852</v>
      </c>
      <c r="L37" s="22">
        <f t="shared" si="1"/>
        <v>0.10999999999999999</v>
      </c>
      <c r="M37" s="57">
        <v>2338</v>
      </c>
      <c r="N37" s="22">
        <f t="shared" si="2"/>
        <v>0.10999999999999999</v>
      </c>
      <c r="O37" s="57">
        <v>2824</v>
      </c>
      <c r="P37" s="22">
        <f t="shared" si="3"/>
        <v>0.10999999999999999</v>
      </c>
      <c r="Q37" s="57">
        <v>3310</v>
      </c>
      <c r="R37" s="22">
        <f t="shared" si="4"/>
        <v>0.10999999999999999</v>
      </c>
      <c r="S37" s="57">
        <v>3796</v>
      </c>
      <c r="T37" s="22">
        <f t="shared" si="5"/>
        <v>0.10999999999999999</v>
      </c>
      <c r="U37" s="57">
        <v>4282</v>
      </c>
      <c r="V37" s="22">
        <f t="shared" si="6"/>
        <v>0.10999999999999999</v>
      </c>
      <c r="W37" s="57">
        <v>4768</v>
      </c>
      <c r="X37" s="22">
        <f t="shared" si="7"/>
        <v>0.10999999999999999</v>
      </c>
      <c r="Y37" s="57">
        <v>5254</v>
      </c>
      <c r="Z37" s="22">
        <f t="shared" si="8"/>
        <v>0.10999999999999999</v>
      </c>
      <c r="AA37" s="57">
        <v>5740</v>
      </c>
      <c r="AB37" s="22">
        <f t="shared" si="9"/>
        <v>0.10999999999999999</v>
      </c>
      <c r="AC37" s="57">
        <v>6226</v>
      </c>
      <c r="AD37" s="22">
        <f t="shared" si="10"/>
        <v>0.10999999999999999</v>
      </c>
      <c r="AE37" s="57">
        <v>6712</v>
      </c>
      <c r="AF37" s="22">
        <f t="shared" si="11"/>
        <v>0.10999999999999999</v>
      </c>
      <c r="AG37" s="57">
        <v>7198</v>
      </c>
      <c r="AH37" s="22">
        <f t="shared" si="12"/>
        <v>0.10999999999999999</v>
      </c>
      <c r="AI37" s="57">
        <v>6688</v>
      </c>
      <c r="AJ37" s="22">
        <f t="shared" si="13"/>
        <v>0.10999999999999999</v>
      </c>
      <c r="AK37" s="57">
        <v>8170</v>
      </c>
      <c r="AL37" s="22">
        <f t="shared" si="14"/>
        <v>0.10999999999999999</v>
      </c>
      <c r="AM37" s="57">
        <v>8656</v>
      </c>
      <c r="AN37" s="33">
        <f t="shared" si="15"/>
        <v>0.10999999999999999</v>
      </c>
    </row>
    <row r="38" spans="8:40" ht="15.75">
      <c r="H38" s="24">
        <f>$H$30+0.4</f>
        <v>1.4</v>
      </c>
      <c r="I38" s="22">
        <f t="shared" si="0"/>
        <v>0.11999999999999998</v>
      </c>
      <c r="J38" s="57">
        <v>1416</v>
      </c>
      <c r="K38" s="57">
        <v>1920</v>
      </c>
      <c r="L38" s="22">
        <f t="shared" si="1"/>
        <v>0.11999999999999998</v>
      </c>
      <c r="M38" s="57">
        <v>2424</v>
      </c>
      <c r="N38" s="22">
        <f t="shared" si="2"/>
        <v>0.11999999999999998</v>
      </c>
      <c r="O38" s="57">
        <v>2928</v>
      </c>
      <c r="P38" s="22">
        <f t="shared" si="3"/>
        <v>0.11999999999999998</v>
      </c>
      <c r="Q38" s="57">
        <v>3432</v>
      </c>
      <c r="R38" s="22">
        <f t="shared" si="4"/>
        <v>0.11999999999999998</v>
      </c>
      <c r="S38" s="57">
        <v>3936</v>
      </c>
      <c r="T38" s="22">
        <f t="shared" si="5"/>
        <v>0.11999999999999998</v>
      </c>
      <c r="U38" s="57">
        <v>4440</v>
      </c>
      <c r="V38" s="22">
        <f t="shared" si="6"/>
        <v>0.11999999999999998</v>
      </c>
      <c r="W38" s="57">
        <v>4944</v>
      </c>
      <c r="X38" s="22">
        <f t="shared" si="7"/>
        <v>0.11999999999999998</v>
      </c>
      <c r="Y38" s="57">
        <v>5448</v>
      </c>
      <c r="Z38" s="22">
        <f t="shared" si="8"/>
        <v>0.11999999999999998</v>
      </c>
      <c r="AA38" s="57">
        <v>5952</v>
      </c>
      <c r="AB38" s="22">
        <f t="shared" si="9"/>
        <v>0.11999999999999998</v>
      </c>
      <c r="AC38" s="57">
        <v>6456</v>
      </c>
      <c r="AD38" s="22">
        <f t="shared" si="10"/>
        <v>0.11999999999999998</v>
      </c>
      <c r="AE38" s="57">
        <v>6960</v>
      </c>
      <c r="AF38" s="22">
        <f t="shared" si="11"/>
        <v>0.11999999999999998</v>
      </c>
      <c r="AG38" s="57">
        <v>7464</v>
      </c>
      <c r="AH38" s="22">
        <f t="shared" si="12"/>
        <v>0.11999999999999998</v>
      </c>
      <c r="AI38" s="57">
        <v>6936</v>
      </c>
      <c r="AJ38" s="22">
        <f t="shared" si="13"/>
        <v>0.11999999999999998</v>
      </c>
      <c r="AK38" s="57">
        <v>8472</v>
      </c>
      <c r="AL38" s="22">
        <f t="shared" si="14"/>
        <v>0.11999999999999998</v>
      </c>
      <c r="AM38" s="57">
        <v>8976</v>
      </c>
      <c r="AN38" s="33">
        <f t="shared" si="15"/>
        <v>0.11999999999999998</v>
      </c>
    </row>
    <row r="39" spans="8:40" ht="15.75">
      <c r="H39" s="24">
        <f>$H$30+0.45</f>
        <v>1.45</v>
      </c>
      <c r="I39" s="22">
        <f t="shared" si="0"/>
        <v>0.12999999999999998</v>
      </c>
      <c r="J39" s="57">
        <v>1467</v>
      </c>
      <c r="K39" s="57">
        <v>1989</v>
      </c>
      <c r="L39" s="22">
        <f t="shared" si="1"/>
        <v>0.12999999999999998</v>
      </c>
      <c r="M39" s="57">
        <v>2511</v>
      </c>
      <c r="N39" s="22">
        <f t="shared" si="2"/>
        <v>0.12999999999999998</v>
      </c>
      <c r="O39" s="57">
        <v>3033</v>
      </c>
      <c r="P39" s="22">
        <f t="shared" si="3"/>
        <v>0.12999999999999998</v>
      </c>
      <c r="Q39" s="57">
        <v>3555</v>
      </c>
      <c r="R39" s="22">
        <f t="shared" si="4"/>
        <v>0.12999999999999998</v>
      </c>
      <c r="S39" s="57">
        <v>4077</v>
      </c>
      <c r="T39" s="22">
        <f t="shared" si="5"/>
        <v>0.12999999999999998</v>
      </c>
      <c r="U39" s="57">
        <v>4599</v>
      </c>
      <c r="V39" s="22">
        <f t="shared" si="6"/>
        <v>0.12999999999999998</v>
      </c>
      <c r="W39" s="57">
        <v>5121</v>
      </c>
      <c r="X39" s="22">
        <f t="shared" si="7"/>
        <v>0.12999999999999998</v>
      </c>
      <c r="Y39" s="57">
        <v>5643</v>
      </c>
      <c r="Z39" s="22">
        <f t="shared" si="8"/>
        <v>0.12999999999999998</v>
      </c>
      <c r="AA39" s="57">
        <v>6165</v>
      </c>
      <c r="AB39" s="22">
        <f t="shared" si="9"/>
        <v>0.12999999999999998</v>
      </c>
      <c r="AC39" s="57">
        <v>6687</v>
      </c>
      <c r="AD39" s="22">
        <f t="shared" si="10"/>
        <v>0.12999999999999998</v>
      </c>
      <c r="AE39" s="57">
        <v>7209</v>
      </c>
      <c r="AF39" s="22">
        <f t="shared" si="11"/>
        <v>0.12999999999999998</v>
      </c>
      <c r="AG39" s="57">
        <v>7731</v>
      </c>
      <c r="AH39" s="22">
        <f t="shared" si="12"/>
        <v>0.12999999999999998</v>
      </c>
      <c r="AI39" s="57">
        <v>7184</v>
      </c>
      <c r="AJ39" s="22">
        <f t="shared" si="13"/>
        <v>0.12999999999999998</v>
      </c>
      <c r="AK39" s="57">
        <v>8775</v>
      </c>
      <c r="AL39" s="22">
        <f t="shared" si="14"/>
        <v>0.12999999999999998</v>
      </c>
      <c r="AM39" s="57">
        <v>9297</v>
      </c>
      <c r="AN39" s="33">
        <f t="shared" si="15"/>
        <v>0.12999999999999998</v>
      </c>
    </row>
    <row r="40" spans="8:40" ht="16.5" thickBot="1">
      <c r="H40" s="24">
        <f>$H$30+0.5</f>
        <v>1.5</v>
      </c>
      <c r="I40" s="23">
        <f t="shared" si="0"/>
        <v>0.13999999999999999</v>
      </c>
      <c r="J40" s="57">
        <v>1518</v>
      </c>
      <c r="K40" s="58">
        <v>2058</v>
      </c>
      <c r="L40" s="23">
        <f t="shared" si="1"/>
        <v>0.13999999999999999</v>
      </c>
      <c r="M40" s="58">
        <v>2598</v>
      </c>
      <c r="N40" s="23">
        <f t="shared" si="2"/>
        <v>0.13999999999999999</v>
      </c>
      <c r="O40" s="58">
        <v>3138</v>
      </c>
      <c r="P40" s="23">
        <f t="shared" si="3"/>
        <v>0.13999999999999999</v>
      </c>
      <c r="Q40" s="58">
        <v>3678</v>
      </c>
      <c r="R40" s="23">
        <f t="shared" si="4"/>
        <v>0.13999999999999999</v>
      </c>
      <c r="S40" s="58">
        <v>4218</v>
      </c>
      <c r="T40" s="23">
        <f t="shared" si="5"/>
        <v>0.13999999999999999</v>
      </c>
      <c r="U40" s="58">
        <v>4758</v>
      </c>
      <c r="V40" s="23">
        <f t="shared" si="6"/>
        <v>0.13999999999999999</v>
      </c>
      <c r="W40" s="58">
        <v>5298</v>
      </c>
      <c r="X40" s="23">
        <f t="shared" si="7"/>
        <v>0.13999999999999999</v>
      </c>
      <c r="Y40" s="58">
        <v>5838</v>
      </c>
      <c r="Z40" s="23">
        <f t="shared" si="8"/>
        <v>0.13999999999999999</v>
      </c>
      <c r="AA40" s="58">
        <v>6378</v>
      </c>
      <c r="AB40" s="23">
        <f t="shared" si="9"/>
        <v>0.13999999999999999</v>
      </c>
      <c r="AC40" s="58">
        <v>6918</v>
      </c>
      <c r="AD40" s="23">
        <f t="shared" si="10"/>
        <v>0.13999999999999999</v>
      </c>
      <c r="AE40" s="58">
        <v>7458</v>
      </c>
      <c r="AF40" s="23">
        <f t="shared" si="11"/>
        <v>0.13999999999999999</v>
      </c>
      <c r="AG40" s="58">
        <v>7998</v>
      </c>
      <c r="AH40" s="23">
        <f t="shared" si="12"/>
        <v>0.13999999999999999</v>
      </c>
      <c r="AI40" s="58">
        <v>7431</v>
      </c>
      <c r="AJ40" s="23">
        <f t="shared" si="13"/>
        <v>0.13999999999999999</v>
      </c>
      <c r="AK40" s="58">
        <v>9078</v>
      </c>
      <c r="AL40" s="23">
        <f t="shared" si="14"/>
        <v>0.13999999999999999</v>
      </c>
      <c r="AM40" s="58">
        <v>9618</v>
      </c>
      <c r="AN40" s="34">
        <f t="shared" si="15"/>
        <v>0.13999999999999999</v>
      </c>
    </row>
    <row r="41" spans="10:26" ht="15">
      <c r="J41" s="21"/>
      <c r="K41" s="21"/>
      <c r="L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3" spans="9:10" ht="15.75">
      <c r="I43" s="40" t="s">
        <v>21</v>
      </c>
      <c r="J43" s="42">
        <f>IF(16&lt;D6,"Out-of-Range",D6)</f>
        <v>2</v>
      </c>
    </row>
    <row r="44" spans="9:10" ht="15.75">
      <c r="I44" s="40" t="s">
        <v>20</v>
      </c>
      <c r="J44" s="37">
        <f>D7</f>
        <v>10</v>
      </c>
    </row>
    <row r="45" spans="8:24" ht="15">
      <c r="H45" s="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8:24" ht="15.75">
      <c r="H46" s="1"/>
      <c r="I46" s="40" t="s">
        <v>22</v>
      </c>
      <c r="J46" s="37">
        <f>VLOOKUP(J43,Size,2,TRUE)</f>
        <v>10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8:24" ht="15">
      <c r="H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8:24" ht="15.75">
      <c r="H48" s="1"/>
      <c r="I48" s="41" t="s">
        <v>19</v>
      </c>
      <c r="J48" s="38" t="s">
        <v>17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8:24" ht="15">
      <c r="H49" s="1"/>
      <c r="I49" s="39">
        <v>2</v>
      </c>
      <c r="J49" s="19">
        <f>K24</f>
        <v>10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8:24" ht="15">
      <c r="H50" s="1"/>
      <c r="I50" s="39">
        <v>3</v>
      </c>
      <c r="J50" s="19">
        <f>M24</f>
        <v>10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9:10" ht="15">
      <c r="I51" s="39">
        <v>4</v>
      </c>
      <c r="J51" s="19">
        <f>O24</f>
        <v>10</v>
      </c>
    </row>
    <row r="52" spans="8:24" ht="15">
      <c r="H52" s="1"/>
      <c r="I52" s="39">
        <v>5</v>
      </c>
      <c r="J52" s="19">
        <f>Q24</f>
        <v>10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8:24" ht="15">
      <c r="H53" s="1"/>
      <c r="I53" s="39">
        <v>6</v>
      </c>
      <c r="J53" s="19">
        <f>S24</f>
        <v>10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8:24" ht="15">
      <c r="H54" s="1"/>
      <c r="I54" s="39">
        <v>7</v>
      </c>
      <c r="J54" s="19">
        <f>U24</f>
        <v>10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8:24" ht="15">
      <c r="H55" s="1"/>
      <c r="I55" s="39">
        <v>8</v>
      </c>
      <c r="J55" s="19">
        <f>W24</f>
        <v>10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8:24" ht="15">
      <c r="H56" s="1"/>
      <c r="I56" s="39">
        <v>9</v>
      </c>
      <c r="J56" s="19">
        <f>Y24</f>
        <v>10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8:24" ht="15">
      <c r="H57" s="1"/>
      <c r="I57" s="39">
        <v>10</v>
      </c>
      <c r="J57" s="19">
        <f>AA24</f>
        <v>10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8:24" ht="15">
      <c r="H58" s="1"/>
      <c r="I58" s="39">
        <v>11</v>
      </c>
      <c r="J58" s="19">
        <f>AC24</f>
        <v>10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9:10" ht="15">
      <c r="I59" s="39">
        <v>12</v>
      </c>
      <c r="J59" s="19">
        <f>AE24</f>
        <v>10</v>
      </c>
    </row>
    <row r="60" spans="8:24" ht="15">
      <c r="H60" s="1"/>
      <c r="I60" s="39">
        <v>13</v>
      </c>
      <c r="J60" s="19">
        <f>AG24</f>
        <v>10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8:24" ht="15">
      <c r="H61" s="1"/>
      <c r="I61" s="39">
        <v>14</v>
      </c>
      <c r="J61" s="19">
        <f>AI24</f>
        <v>10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8:24" ht="15">
      <c r="H62" s="1"/>
      <c r="I62" s="39">
        <v>15</v>
      </c>
      <c r="J62" s="19">
        <f>AK24</f>
        <v>10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9:10" ht="15">
      <c r="I63" s="39">
        <v>16</v>
      </c>
      <c r="J63" s="19">
        <f>AM24</f>
        <v>10</v>
      </c>
    </row>
  </sheetData>
  <sheetProtection password="C584" sheet="1" objects="1" scenarios="1" selectLockedCells="1"/>
  <mergeCells count="8">
    <mergeCell ref="Q17:S17"/>
    <mergeCell ref="B3:E3"/>
    <mergeCell ref="B4:E4"/>
    <mergeCell ref="B1:E1"/>
    <mergeCell ref="B2:E2"/>
    <mergeCell ref="B11:E17"/>
    <mergeCell ref="H3:I3"/>
    <mergeCell ref="H1:I1"/>
  </mergeCells>
  <dataValidations count="1">
    <dataValidation type="whole" allowBlank="1" showErrorMessage="1" errorTitle="Family Size" error="Please enter a family size between 2 &amp; 16." sqref="D6">
      <formula1>2</formula1>
      <formula2>16</formula2>
    </dataValidation>
  </dataValidations>
  <printOptions horizontalCentered="1"/>
  <pageMargins left="0.5" right="0.5" top="1" bottom="0.5" header="0.25" footer="0.25"/>
  <pageSetup fitToHeight="1" fitToWidth="1" horizontalDpi="600" verticalDpi="600" orientation="landscape" paperSize="5" r:id="rId1"/>
  <headerFooter alignWithMargins="0">
    <oddFooter>&amp;L&amp;D 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Haight</dc:creator>
  <cp:keywords/>
  <dc:description/>
  <cp:lastModifiedBy>Community Council</cp:lastModifiedBy>
  <cp:lastPrinted>2010-09-15T15:16:42Z</cp:lastPrinted>
  <dcterms:created xsi:type="dcterms:W3CDTF">1999-02-04T23:39:21Z</dcterms:created>
  <dcterms:modified xsi:type="dcterms:W3CDTF">2019-07-17T20:48:11Z</dcterms:modified>
  <cp:category/>
  <cp:version/>
  <cp:contentType/>
  <cp:contentStatus/>
</cp:coreProperties>
</file>